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295" windowHeight="4380" tabRatio="696" activeTab="6"/>
  </bookViews>
  <sheets>
    <sheet name="แบบสรุปราคากลาง" sheetId="24" r:id="rId1"/>
    <sheet name="ค่าวัสดุและดำเนินการ" sheetId="1" r:id="rId2"/>
    <sheet name="ผิวทางคอนกรีตผสมเสร็จ" sheetId="23" r:id="rId3"/>
    <sheet name="รอยต่อ" sheetId="16" r:id="rId4"/>
    <sheet name="ทรายหยาบรองใต้ผิวคอนกรีต" sheetId="20" r:id="rId5"/>
    <sheet name="แบบหล่อคอนกรีต" sheetId="21" r:id="rId6"/>
    <sheet name="เสนอราคา" sheetId="25" r:id="rId7"/>
  </sheets>
  <definedNames>
    <definedName name="_xlnm.Print_Area" localSheetId="1">ค่าวัสดุและดำเนินการ!$A$1:$L$34</definedName>
    <definedName name="_xlnm.Print_Area" localSheetId="4">ทรายหยาบรองใต้ผิวคอนกรีต!$A$1:$J$47</definedName>
    <definedName name="_xlnm.Print_Area" localSheetId="0">แบบสรุปราคากลาง!$A$1:$N$66</definedName>
    <definedName name="_xlnm.Print_Area" localSheetId="5">แบบหล่อคอนกรีต!$A$1:$H$40</definedName>
    <definedName name="_xlnm.Print_Area" localSheetId="2">ผิวทางคอนกรีตผสมเสร็จ!$A$1:$Q$57</definedName>
    <definedName name="_xlnm.Print_Area" localSheetId="3">รอยต่อ!$A$1:$O$31</definedName>
    <definedName name="_xlnm.Print_Area" localSheetId="6">เสนอราคา!$A$1:$N$47</definedName>
    <definedName name="_xlnm.Print_Titles" localSheetId="0">แบบสรุปราคากลาง!$1:$8</definedName>
    <definedName name="_xlnm.Print_Titles" localSheetId="6">เสนอราคา!#REF!</definedName>
  </definedNames>
  <calcPr calcId="144525"/>
  <fileRecoveryPr autoRecover="0"/>
</workbook>
</file>

<file path=xl/calcChain.xml><?xml version="1.0" encoding="utf-8"?>
<calcChain xmlns="http://schemas.openxmlformats.org/spreadsheetml/2006/main">
  <c r="G7" i="25" l="1"/>
  <c r="A7" i="25"/>
  <c r="G6" i="25"/>
  <c r="A6" i="25"/>
  <c r="G5" i="25"/>
  <c r="A5" i="25"/>
  <c r="A4" i="25"/>
  <c r="J3" i="25"/>
  <c r="A3" i="25"/>
  <c r="A2" i="25"/>
  <c r="I66" i="24" l="1"/>
  <c r="I65" i="24"/>
  <c r="B66" i="24"/>
  <c r="B65" i="24"/>
  <c r="I62" i="24"/>
  <c r="I61" i="24"/>
  <c r="B62" i="24"/>
  <c r="B61" i="24"/>
  <c r="E58" i="24"/>
  <c r="E57" i="24"/>
  <c r="L14" i="24" l="1"/>
  <c r="M14" i="24" l="1"/>
  <c r="J14" i="24"/>
  <c r="N14" i="24" s="1"/>
  <c r="J3" i="24" l="1"/>
  <c r="G7" i="24" l="1"/>
  <c r="G6" i="24"/>
  <c r="A7" i="24"/>
  <c r="A6" i="24"/>
  <c r="H26" i="24" l="1"/>
  <c r="L26" i="24"/>
  <c r="L24" i="24"/>
  <c r="L23" i="24"/>
  <c r="J3" i="16"/>
  <c r="M26" i="24" l="1"/>
  <c r="J26" i="24"/>
  <c r="N26" i="24" s="1"/>
  <c r="E5" i="23" l="1"/>
  <c r="P12" i="23"/>
  <c r="H11" i="23"/>
  <c r="F11" i="23"/>
  <c r="E11" i="23"/>
  <c r="P11" i="23" s="1"/>
  <c r="H10" i="23"/>
  <c r="P10" i="23" s="1"/>
  <c r="H7" i="23"/>
  <c r="P4" i="23"/>
  <c r="K3" i="23"/>
  <c r="P3" i="23" s="1"/>
  <c r="P2" i="23"/>
  <c r="P6" i="23" s="1"/>
  <c r="K28" i="1"/>
  <c r="K27" i="1"/>
  <c r="K14" i="1"/>
  <c r="K16" i="1"/>
  <c r="P5" i="23" l="1"/>
  <c r="H8" i="23" s="1"/>
  <c r="H17" i="23"/>
  <c r="H15" i="23"/>
  <c r="P15" i="23" s="1"/>
  <c r="H13" i="23"/>
  <c r="P13" i="23" s="1"/>
  <c r="H14" i="23"/>
  <c r="P14" i="23" s="1"/>
  <c r="E7" i="23"/>
  <c r="P7" i="23" s="1"/>
  <c r="E8" i="23" l="1"/>
  <c r="P8" i="23" s="1"/>
  <c r="J9" i="23"/>
  <c r="P9" i="23" s="1"/>
  <c r="P16" i="23" l="1"/>
  <c r="E17" i="23" s="1"/>
  <c r="P17" i="23" s="1"/>
  <c r="G5" i="24" l="1"/>
  <c r="A5" i="24"/>
  <c r="A4" i="24"/>
  <c r="A3" i="24"/>
  <c r="A2" i="24"/>
  <c r="L22" i="24"/>
  <c r="L21" i="24"/>
  <c r="L19" i="24"/>
  <c r="L17" i="24"/>
  <c r="L16" i="24"/>
  <c r="M16" i="24" s="1"/>
  <c r="J16" i="24"/>
  <c r="L12" i="24"/>
  <c r="M12" i="24" s="1"/>
  <c r="J12" i="24"/>
  <c r="N16" i="24" l="1"/>
  <c r="N12" i="24"/>
  <c r="K32" i="1" l="1"/>
  <c r="K31" i="1"/>
  <c r="K30" i="1"/>
  <c r="J5" i="16" s="1"/>
  <c r="K29" i="1"/>
  <c r="J4" i="16" s="1"/>
  <c r="J19" i="16" l="1"/>
  <c r="J28" i="16"/>
  <c r="J18" i="16"/>
  <c r="J27" i="16"/>
  <c r="J8" i="16"/>
  <c r="J6" i="16"/>
  <c r="G7" i="21" l="1"/>
  <c r="D6" i="21"/>
  <c r="K12" i="1"/>
  <c r="K13" i="1"/>
  <c r="J15" i="16" l="1"/>
  <c r="G20" i="21"/>
  <c r="D19" i="21"/>
  <c r="K26" i="1" l="1"/>
  <c r="K25" i="1"/>
  <c r="K24" i="1"/>
  <c r="K23" i="1"/>
  <c r="K22" i="1"/>
  <c r="K21" i="1"/>
  <c r="K20" i="1"/>
  <c r="K19" i="1"/>
  <c r="K18" i="1"/>
  <c r="K17" i="1"/>
  <c r="K15" i="1"/>
  <c r="J25" i="16" s="1"/>
  <c r="K11" i="1"/>
  <c r="H17" i="24" l="1"/>
  <c r="H21" i="24"/>
  <c r="F16" i="21"/>
  <c r="G16" i="21" s="1"/>
  <c r="F3" i="21"/>
  <c r="G3" i="21" s="1"/>
  <c r="F18" i="21"/>
  <c r="G18" i="21" s="1"/>
  <c r="F5" i="21"/>
  <c r="G5" i="21" s="1"/>
  <c r="F17" i="21"/>
  <c r="G17" i="21" s="1"/>
  <c r="F4" i="21"/>
  <c r="G4" i="21" s="1"/>
  <c r="F19" i="21"/>
  <c r="G19" i="21" s="1"/>
  <c r="F6" i="21"/>
  <c r="G6" i="21" s="1"/>
  <c r="I2" i="20"/>
  <c r="I4" i="20" s="1"/>
  <c r="D5" i="20" s="1"/>
  <c r="M21" i="24" l="1"/>
  <c r="J21" i="24"/>
  <c r="N21" i="24" s="1"/>
  <c r="M17" i="24"/>
  <c r="J17" i="24"/>
  <c r="G21" i="21"/>
  <c r="G22" i="21" s="1"/>
  <c r="G24" i="21" s="1"/>
  <c r="G8" i="21"/>
  <c r="G9" i="21" s="1"/>
  <c r="I5" i="20"/>
  <c r="I7" i="20" s="1"/>
  <c r="I8" i="20" s="1"/>
  <c r="N17" i="24" l="1"/>
  <c r="H19" i="24"/>
  <c r="G11" i="21"/>
  <c r="J9" i="16"/>
  <c r="J19" i="24" l="1"/>
  <c r="M19" i="24"/>
  <c r="N28" i="16"/>
  <c r="N27" i="16"/>
  <c r="N26" i="16"/>
  <c r="N25" i="16"/>
  <c r="N19" i="16"/>
  <c r="N18" i="16"/>
  <c r="N17" i="16"/>
  <c r="N16" i="16"/>
  <c r="N15" i="16"/>
  <c r="N9" i="16"/>
  <c r="N8" i="16"/>
  <c r="N7" i="16"/>
  <c r="N6" i="16"/>
  <c r="N5" i="16"/>
  <c r="N4" i="16"/>
  <c r="N3" i="16"/>
  <c r="N19" i="24" l="1"/>
  <c r="N29" i="16"/>
  <c r="N20" i="16"/>
  <c r="N10" i="16"/>
  <c r="F30" i="16" l="1"/>
  <c r="N30" i="16"/>
  <c r="H24" i="24" s="1"/>
  <c r="N21" i="16"/>
  <c r="H23" i="24" s="1"/>
  <c r="F21" i="16"/>
  <c r="N11" i="16"/>
  <c r="H22" i="24" s="1"/>
  <c r="F11" i="16"/>
  <c r="J23" i="24" l="1"/>
  <c r="N23" i="24" s="1"/>
  <c r="M23" i="24"/>
  <c r="M24" i="24"/>
  <c r="J24" i="24"/>
  <c r="N24" i="24" s="1"/>
  <c r="J22" i="24"/>
  <c r="J30" i="24" s="1"/>
  <c r="M22" i="24"/>
  <c r="N22" i="24" l="1"/>
  <c r="N28" i="24" s="1"/>
  <c r="N29" i="24" s="1"/>
  <c r="P30" i="24" l="1"/>
</calcChain>
</file>

<file path=xl/comments1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pg-pc:</t>
        </r>
        <r>
          <rPr>
            <sz val="9"/>
            <color indexed="81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PK_computer:</t>
        </r>
        <r>
          <rPr>
            <sz val="9"/>
            <color indexed="81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<sst xmlns="http://schemas.openxmlformats.org/spreadsheetml/2006/main" count="528" uniqueCount="242">
  <si>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</si>
  <si>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</si>
  <si>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</si>
  <si>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</si>
  <si>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</si>
  <si>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</si>
  <si>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</si>
  <si>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</si>
  <si>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</si>
  <si>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</si>
  <si>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</si>
  <si>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</si>
  <si>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</si>
  <si>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</si>
  <si>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</si>
  <si>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</si>
  <si>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</si>
  <si>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</si>
  <si>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</si>
  <si>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</si>
  <si>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</si>
  <si>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</si>
  <si>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</si>
  <si>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</si>
  <si>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</si>
  <si>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</si>
  <si>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</si>
  <si>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</si>
  <si>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</si>
  <si>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</si>
  <si>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</si>
  <si>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</si>
  <si>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</si>
  <si>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</si>
  <si>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</si>
  <si>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</si>
  <si>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</si>
  <si>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</si>
  <si>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</si>
  <si>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</si>
  <si>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</si>
  <si>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</si>
  <si>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</si>
  <si>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</si>
  <si>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</si>
  <si>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</si>
  <si>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</si>
  <si>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</si>
  <si>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</si>
  <si>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</si>
  <si>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</si>
  <si>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</si>
  <si>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</si>
  <si>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</si>
  <si>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</si>
  <si>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</si>
  <si>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</si>
  <si>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</si>
  <si>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</si>
  <si>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</si>
  <si>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</si>
  <si>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</si>
  <si>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</si>
  <si>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</si>
  <si>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</si>
  <si>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</si>
  <si>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</si>
  <si>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</si>
  <si>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</si>
  <si>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</si>
  <si>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</si>
  <si>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</si>
  <si>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</si>
  <si>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</si>
  <si>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</si>
  <si>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</si>
  <si>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</si>
  <si>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</si>
  <si>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</si>
  <si>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</si>
  <si>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</si>
  <si>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</si>
  <si>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</si>
  <si>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</si>
  <si>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</si>
  <si>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</si>
  <si>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</si>
  <si>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</si>
  <si>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</si>
  <si>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</si>
  <si>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</si>
  <si>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</si>
  <si>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</si>
  <si>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</si>
  <si>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</si>
  <si>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</si>
  <si>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</si>
  <si>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</si>
  <si>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</si>
  <si>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</si>
  <si>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</si>
  <si>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</si>
  <si>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</si>
  <si>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</si>
  <si>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</si>
  <si>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</si>
  <si>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</si>
  <si>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</si>
  <si>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</si>
  <si>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</si>
  <si>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</si>
  <si>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</si>
  <si>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</si>
  <si>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</si>
  <si>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</si>
  <si>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</si>
  <si>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</si>
  <si>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</si>
  <si>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</si>
  <si>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</si>
  <si>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</si>
  <si>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</si>
  <si>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</si>
  <si>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</si>
  <si>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</si>
  <si>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</si>
  <si>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</si>
  <si>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</si>
  <si>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</si>
  <si>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theme="1"/>
        <rFont val="Calibri"/>
        <family val="2"/>
      </rPr>
      <t>ø</t>
    </r>
    <r>
      <rPr>
        <sz val="17.600000000000001"/>
        <color theme="1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</si>
  <si>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</si>
  <si>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</si>
  <si>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</si>
  <si>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</si>
  <si>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</si>
  <si>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</si>
  <si>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1.1 งานขุดป่าถางตอขนาดกลาง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</si>
  <si>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</si>
  <si>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</si>
  <si>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</si>
  <si>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</si>
  <si>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</si>
  <si>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</si>
  <si>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</si>
  <si>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</si>
  <si>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</si>
  <si>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</si>
  <si>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</si>
  <si>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</si>
  <si>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</si>
  <si>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</si>
  <si>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</si>
  <si>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</si>
  <si>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</si>
  <si>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</si>
  <si>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</si>
  <si>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</si>
  <si>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</si>
  <si>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</si>
  <si>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</si>
  <si>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</si>
  <si>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</si>
  <si>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</si>
  <si>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</si>
  <si>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</si>
  <si>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</si>
  <si>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</si>
  <si>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</si>
  <si>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</si>
  <si>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</si>
  <si>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</si>
  <si>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</si>
  <si>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(................................................)</t>
  </si>
  <si>
    <t>ประทับตราถ้ามี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</si>
  <si>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</si>
  <si>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</si>
  <si>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</si>
  <si>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</si>
  <si>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</si>
  <si>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</si>
  <si>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</si>
  <si>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</si>
  <si>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</si>
  <si>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</si>
  <si>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</si>
  <si>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</si>
  <si>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</si>
  <si>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</si>
  <si>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</si>
  <si>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</si>
  <si>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</si>
  <si>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</si>
  <si>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</si>
  <si>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>ระยะเวลาดำเนินการ  60 วัน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</si>
  <si>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</si>
  <si>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</si>
  <si>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</si>
  <si>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</si>
  <si>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</si>
  <si>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</si>
  <si>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</si>
  <si>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</si>
  <si>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</si>
  <si>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</si>
  <si>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</si>
  <si>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</si>
  <si>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โครงการ      : ก่อสร้างถนน คสล. เข้าสู่พื้นที่ทำการเกษตร บ้านห้วยสนาว  หมู่ที่ 2 (หมอน 4)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</si>
  <si>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4.00 เมตร  ยาว 290.00 เมตร  หนา 0.15 เมตร พร้อมไหล่ทาง 2 ข้าง  กว้างเฉลี่ย 0.30 เมตร </t>
    </r>
  </si>
  <si>
    <t>ที่ตั้งโครงการ : บ้านห้วยสะนาว  หมู่ที่ 2  ตำบลป่ากลาง  อำเภอปัว  จังหวัดน่าน</t>
  </si>
  <si>
    <t>ปรับราคาเหมาะสม</t>
  </si>
  <si>
    <t>ตามแบบมาตรฐานถนน คสล. เลขที่ ท.1-01</t>
  </si>
  <si>
    <t>เขตฝนตกปกติ   ราคาน้ำมันโซล่าเฉลี่ยที่อำเภอเมือง  30.00 - 30.99  บาท/ลิตร</t>
  </si>
  <si>
    <t>พาณิชย์ ฯ น่าน ข้อ3</t>
  </si>
  <si>
    <t>พาณิชย์ ฯ น่าน ข้อ19</t>
  </si>
  <si>
    <t>พาณิชย์ ฯ แพร่ ข้อ35</t>
  </si>
  <si>
    <t>พาณิชย์ ฯ แพร่ ข้อ36</t>
  </si>
  <si>
    <t>พาณิชย์ ฯ น่าน ข้อ22</t>
  </si>
  <si>
    <t>พาณิชย์ ฯ น่าน ข้อ154</t>
  </si>
  <si>
    <t>พาณิชย์ ฯ น่าน ข้อ157</t>
  </si>
  <si>
    <t>พาณิชย์ ฯ น่าน ข้อ160</t>
  </si>
  <si>
    <t>พาณิชย์ ฯ น่าน ข้อ163</t>
  </si>
  <si>
    <t>พาณิชย์ ฯ น่าน ข้อ131</t>
  </si>
  <si>
    <t>พาณิชย์ ฯ น่าน ข้อ128</t>
  </si>
  <si>
    <t>พาณิชย์ ฯ น่าน ข้อ148</t>
  </si>
  <si>
    <t>พาณิชย์ ฯ น่าน ข้อ51</t>
  </si>
  <si>
    <t>พาณิชย์ ฯ น่าน ข้อ24</t>
  </si>
  <si>
    <t>งานรื้อคันทางเดิมและบดทับ</t>
  </si>
  <si>
    <t>2.1 ค่ารื้อคันทางเดิมและบดทับ</t>
  </si>
  <si>
    <t>กำหนดราคากลางวันที่ 28 สิงหาคม 2561</t>
  </si>
  <si>
    <t>งานขุดป่าถางตอ</t>
  </si>
  <si>
    <t>( นายนัฏฐิชัย  ใจมั่น)</t>
  </si>
  <si>
    <t>3.1 งานดินตัดคันทาง</t>
  </si>
  <si>
    <t>3.2 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</si>
  <si>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</si>
  <si>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</si>
  <si>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</si>
  <si>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</si>
  <si>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</si>
  <si>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</si>
  <si>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ระยะเวลาดำเนินการ...............วัน</t>
  </si>
  <si>
    <t>ลงชื่อ.....................................................ผู้เสนอราคา</t>
  </si>
  <si>
    <t>เสนอราคาเมื่อวันที่...............................................................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</si>
</sst>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3" formatCode="0.0"/>
    <numFmt numFmtId="204" formatCode="_(* #,##0.000_);_(* \(#,##0.000\);_(* &quot;-&quot;??_);_(@_)"/>
    <numFmt numFmtId="205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AngsanaUPC"/>
      <family val="1"/>
      <charset val="222"/>
    </font>
    <font>
      <sz val="11"/>
      <name val="Times New Roman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5"/>
      <name val="AngsanaUPC"/>
      <family val="1"/>
      <charset val="222"/>
    </font>
    <font>
      <sz val="14.4"/>
      <color indexed="8"/>
      <name val="TH SarabunPSK"/>
      <family val="2"/>
    </font>
    <font>
      <b/>
      <u/>
      <sz val="16"/>
      <name val="TH SarabunPSK"/>
      <family val="2"/>
    </font>
    <font>
      <sz val="16"/>
      <color indexed="9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6"/>
      <color theme="1"/>
      <name val="Calibri"/>
      <family val="2"/>
    </font>
    <font>
      <sz val="17.600000000000001"/>
      <color theme="1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PSK"/>
      <family val="2"/>
    </font>
    <font>
      <sz val="11"/>
      <name val="Tahoma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/>
    <xf numFmtId="0" fontId="17" fillId="0" borderId="0"/>
    <xf numFmtId="9" fontId="5" fillId="2" borderId="0"/>
    <xf numFmtId="0" fontId="18" fillId="3" borderId="13">
      <alignment horizontal="centerContinuous" vertical="top"/>
    </xf>
    <xf numFmtId="0" fontId="5" fillId="0" borderId="0" applyFill="0" applyBorder="0" applyAlignment="0"/>
    <xf numFmtId="193" fontId="13" fillId="0" borderId="0" applyFill="0" applyBorder="0" applyAlignment="0"/>
    <xf numFmtId="0" fontId="16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" borderId="13">
      <alignment horizontal="centerContinuous" vertical="top"/>
    </xf>
    <xf numFmtId="193" fontId="13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8" fontId="19" fillId="3" borderId="0" applyNumberFormat="0" applyBorder="0" applyAlignment="0" applyProtection="0"/>
    <xf numFmtId="0" fontId="22" fillId="0" borderId="14" applyNumberFormat="0" applyAlignment="0" applyProtection="0">
      <alignment horizontal="left" vertical="center"/>
    </xf>
    <xf numFmtId="0" fontId="22" fillId="0" borderId="15">
      <alignment horizontal="left" vertical="center"/>
    </xf>
    <xf numFmtId="10" fontId="19" fillId="5" borderId="1" applyNumberFormat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37" fontId="6" fillId="0" borderId="0"/>
    <xf numFmtId="195" fontId="4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/>
    <xf numFmtId="193" fontId="13" fillId="0" borderId="0" applyFill="0" applyBorder="0" applyAlignment="0"/>
    <xf numFmtId="191" fontId="4" fillId="0" borderId="0" applyFill="0" applyBorder="0" applyAlignment="0"/>
    <xf numFmtId="194" fontId="10" fillId="0" borderId="0" applyFill="0" applyBorder="0" applyAlignment="0"/>
    <xf numFmtId="193" fontId="13" fillId="0" borderId="0" applyFill="0" applyBorder="0" applyAlignment="0"/>
    <xf numFmtId="0" fontId="23" fillId="2" borderId="0"/>
    <xf numFmtId="49" fontId="20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188" fontId="26" fillId="0" borderId="0" applyFont="0" applyFill="0" applyBorder="0" applyAlignment="0" applyProtection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ont="0" applyFill="0" applyBorder="0" applyAlignment="0" applyProtection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0" fontId="4" fillId="0" borderId="0"/>
    <xf numFmtId="0" fontId="25" fillId="0" borderId="0"/>
    <xf numFmtId="0" fontId="3" fillId="0" borderId="0"/>
    <xf numFmtId="0" fontId="4" fillId="0" borderId="0"/>
    <xf numFmtId="191" fontId="24" fillId="0" borderId="0" applyFill="0" applyBorder="0" applyAlignment="0"/>
    <xf numFmtId="191" fontId="24" fillId="0" borderId="0" applyFill="0" applyBorder="0" applyAlignment="0"/>
    <xf numFmtId="194" fontId="26" fillId="0" borderId="0" applyFill="0" applyBorder="0" applyAlignment="0"/>
    <xf numFmtId="18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</cellStyleXfs>
  <cellXfs count="2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80" applyFont="1"/>
    <xf numFmtId="0" fontId="7" fillId="0" borderId="0" xfId="0" applyFont="1"/>
    <xf numFmtId="0" fontId="7" fillId="0" borderId="0" xfId="0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7" fillId="0" borderId="0" xfId="0" applyFont="1" applyAlignment="1"/>
    <xf numFmtId="4" fontId="28" fillId="0" borderId="2" xfId="104" applyNumberFormat="1" applyFont="1" applyBorder="1" applyAlignment="1">
      <alignment horizontal="center" vertical="center"/>
    </xf>
    <xf numFmtId="4" fontId="28" fillId="0" borderId="4" xfId="104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3" fontId="7" fillId="0" borderId="3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200" fontId="7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horizontal="right" vertical="center"/>
    </xf>
    <xf numFmtId="43" fontId="7" fillId="0" borderId="4" xfId="1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201" fontId="7" fillId="0" borderId="0" xfId="0" applyNumberFormat="1" applyFont="1" applyBorder="1" applyAlignment="1">
      <alignment horizontal="right" vertical="center"/>
    </xf>
    <xf numFmtId="0" fontId="7" fillId="0" borderId="0" xfId="105" applyFont="1"/>
    <xf numFmtId="200" fontId="7" fillId="0" borderId="4" xfId="1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" fontId="2" fillId="0" borderId="0" xfId="0" applyNumberFormat="1" applyFont="1"/>
    <xf numFmtId="20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protection hidden="1"/>
    </xf>
    <xf numFmtId="43" fontId="2" fillId="0" borderId="0" xfId="1" applyFont="1" applyBorder="1" applyAlignment="1">
      <alignment horizontal="right" indent="1"/>
    </xf>
    <xf numFmtId="0" fontId="7" fillId="0" borderId="0" xfId="0" quotePrefix="1" applyFont="1" applyAlignment="1" applyProtection="1">
      <alignment horizontal="left"/>
      <protection hidden="1"/>
    </xf>
    <xf numFmtId="43" fontId="2" fillId="0" borderId="11" xfId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Border="1" applyAlignment="1">
      <alignment horizontal="right" vertical="center" indent="1"/>
    </xf>
    <xf numFmtId="0" fontId="34" fillId="0" borderId="0" xfId="0" applyFont="1"/>
    <xf numFmtId="0" fontId="7" fillId="0" borderId="0" xfId="0" applyFont="1" applyAlignment="1">
      <alignment horizontal="right"/>
    </xf>
    <xf numFmtId="43" fontId="29" fillId="7" borderId="16" xfId="0" applyNumberFormat="1" applyFont="1" applyFill="1" applyBorder="1"/>
    <xf numFmtId="4" fontId="7" fillId="0" borderId="0" xfId="0" applyNumberFormat="1" applyFont="1"/>
    <xf numFmtId="0" fontId="2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43" fontId="7" fillId="0" borderId="0" xfId="0" applyNumberFormat="1" applyFont="1" applyBorder="1" applyAlignment="1"/>
    <xf numFmtId="43" fontId="7" fillId="0" borderId="0" xfId="0" applyNumberFormat="1" applyFont="1" applyFill="1" applyBorder="1"/>
    <xf numFmtId="4" fontId="2" fillId="0" borderId="11" xfId="1" applyNumberFormat="1" applyFont="1" applyBorder="1" applyAlignment="1">
      <alignment horizontal="right" indent="1"/>
    </xf>
    <xf numFmtId="43" fontId="7" fillId="0" borderId="0" xfId="0" applyNumberFormat="1" applyFont="1"/>
    <xf numFmtId="0" fontId="7" fillId="0" borderId="0" xfId="0" applyFont="1" applyFill="1" applyBorder="1"/>
    <xf numFmtId="0" fontId="7" fillId="0" borderId="0" xfId="90" applyFont="1"/>
    <xf numFmtId="0" fontId="34" fillId="0" borderId="0" xfId="90" applyFont="1"/>
    <xf numFmtId="0" fontId="34" fillId="0" borderId="0" xfId="90" applyFont="1" applyFill="1" applyAlignment="1">
      <alignment horizontal="center"/>
    </xf>
    <xf numFmtId="0" fontId="28" fillId="0" borderId="0" xfId="90" applyFont="1" applyAlignment="1">
      <alignment horizontal="center"/>
    </xf>
    <xf numFmtId="203" fontId="28" fillId="0" borderId="0" xfId="90" applyNumberFormat="1" applyFont="1" applyFill="1" applyAlignment="1">
      <alignment horizontal="center"/>
    </xf>
    <xf numFmtId="0" fontId="28" fillId="0" borderId="0" xfId="90" applyFont="1"/>
    <xf numFmtId="0" fontId="36" fillId="0" borderId="0" xfId="0" applyFont="1"/>
    <xf numFmtId="0" fontId="7" fillId="0" borderId="0" xfId="90" applyFont="1" applyBorder="1" applyAlignment="1">
      <alignment horizontal="center"/>
    </xf>
    <xf numFmtId="0" fontId="34" fillId="0" borderId="0" xfId="90" applyFont="1" applyBorder="1" applyAlignment="1">
      <alignment horizontal="center"/>
    </xf>
    <xf numFmtId="0" fontId="7" fillId="0" borderId="0" xfId="90" applyFont="1" applyBorder="1" applyAlignment="1"/>
    <xf numFmtId="0" fontId="7" fillId="0" borderId="0" xfId="90" applyFont="1" applyAlignment="1">
      <alignment horizontal="left"/>
    </xf>
    <xf numFmtId="4" fontId="7" fillId="0" borderId="0" xfId="90" applyNumberFormat="1" applyFont="1" applyFill="1" applyBorder="1" applyAlignment="1"/>
    <xf numFmtId="2" fontId="7" fillId="0" borderId="0" xfId="90" applyNumberFormat="1" applyFont="1" applyBorder="1" applyAlignment="1"/>
    <xf numFmtId="0" fontId="7" fillId="0" borderId="0" xfId="90" applyFont="1" applyBorder="1"/>
    <xf numFmtId="4" fontId="7" fillId="0" borderId="22" xfId="90" applyNumberFormat="1" applyFont="1" applyFill="1" applyBorder="1" applyAlignment="1">
      <alignment horizontal="center"/>
    </xf>
    <xf numFmtId="0" fontId="7" fillId="0" borderId="0" xfId="90" applyFont="1" applyFill="1" applyBorder="1" applyAlignment="1">
      <alignment horizontal="center"/>
    </xf>
    <xf numFmtId="0" fontId="37" fillId="0" borderId="0" xfId="90" applyFont="1" applyFill="1" applyBorder="1"/>
    <xf numFmtId="0" fontId="7" fillId="0" borderId="0" xfId="90" applyFont="1" applyFill="1" applyBorder="1"/>
    <xf numFmtId="0" fontId="7" fillId="0" borderId="22" xfId="90" applyFont="1" applyBorder="1"/>
    <xf numFmtId="203" fontId="28" fillId="6" borderId="19" xfId="9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7" fillId="0" borderId="0" xfId="1" applyFont="1" applyBorder="1" applyAlignment="1">
      <alignment vertical="center"/>
    </xf>
    <xf numFmtId="0" fontId="7" fillId="0" borderId="0" xfId="90" applyFont="1" applyAlignment="1">
      <alignment horizontal="right"/>
    </xf>
    <xf numFmtId="43" fontId="7" fillId="0" borderId="11" xfId="1" applyNumberFormat="1" applyFont="1" applyBorder="1"/>
    <xf numFmtId="0" fontId="7" fillId="0" borderId="0" xfId="0" applyFont="1" applyBorder="1" applyAlignment="1">
      <alignment horizontal="center"/>
    </xf>
    <xf numFmtId="0" fontId="40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204" fontId="7" fillId="0" borderId="0" xfId="1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204" fontId="29" fillId="6" borderId="25" xfId="1" applyNumberFormat="1" applyFont="1" applyFill="1" applyBorder="1" applyAlignment="1" applyProtection="1">
      <protection hidden="1"/>
    </xf>
    <xf numFmtId="204" fontId="29" fillId="6" borderId="20" xfId="1" applyNumberFormat="1" applyFont="1" applyFill="1" applyBorder="1" applyAlignment="1" applyProtection="1">
      <protection hidden="1"/>
    </xf>
    <xf numFmtId="187" fontId="29" fillId="6" borderId="20" xfId="1" applyNumberFormat="1" applyFont="1" applyFill="1" applyBorder="1" applyAlignment="1" applyProtection="1">
      <protection hidden="1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3" fontId="7" fillId="0" borderId="9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3" fontId="7" fillId="0" borderId="11" xfId="1" applyFont="1" applyBorder="1" applyAlignment="1">
      <alignment horizontal="right" vertical="center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28" fillId="0" borderId="26" xfId="1" applyNumberFormat="1" applyFont="1" applyBorder="1"/>
    <xf numFmtId="43" fontId="28" fillId="0" borderId="1" xfId="1" applyNumberFormat="1" applyFont="1" applyBorder="1"/>
    <xf numFmtId="0" fontId="7" fillId="0" borderId="0" xfId="0" applyFont="1" applyAlignment="1" applyProtection="1">
      <alignment horizontal="left"/>
      <protection hidden="1"/>
    </xf>
    <xf numFmtId="204" fontId="7" fillId="0" borderId="25" xfId="1" applyNumberFormat="1" applyFont="1" applyFill="1" applyBorder="1" applyAlignment="1" applyProtection="1">
      <protection hidden="1"/>
    </xf>
    <xf numFmtId="187" fontId="7" fillId="0" borderId="25" xfId="1" applyNumberFormat="1" applyFont="1" applyBorder="1" applyAlignment="1" applyProtection="1">
      <protection hidden="1"/>
    </xf>
    <xf numFmtId="43" fontId="2" fillId="0" borderId="20" xfId="1" applyFont="1" applyBorder="1" applyAlignment="1">
      <alignment horizontal="right" indent="1"/>
    </xf>
    <xf numFmtId="43" fontId="7" fillId="7" borderId="16" xfId="0" applyNumberFormat="1" applyFont="1" applyFill="1" applyBorder="1"/>
    <xf numFmtId="187" fontId="7" fillId="0" borderId="25" xfId="1" applyNumberFormat="1" applyFont="1" applyFill="1" applyBorder="1" applyAlignment="1" applyProtection="1">
      <protection hidden="1"/>
    </xf>
    <xf numFmtId="0" fontId="42" fillId="0" borderId="0" xfId="0" applyFont="1"/>
    <xf numFmtId="43" fontId="2" fillId="0" borderId="0" xfId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05" fontId="7" fillId="0" borderId="0" xfId="1" applyNumberFormat="1" applyFont="1" applyBorder="1"/>
    <xf numFmtId="43" fontId="29" fillId="0" borderId="0" xfId="1" applyFont="1" applyBorder="1" applyAlignment="1">
      <alignment horizontal="center"/>
    </xf>
    <xf numFmtId="0" fontId="7" fillId="0" borderId="0" xfId="0" applyFont="1" applyBorder="1" applyAlignment="1"/>
    <xf numFmtId="0" fontId="28" fillId="0" borderId="0" xfId="0" applyFont="1" applyBorder="1" applyAlignment="1">
      <alignment horizontal="center"/>
    </xf>
    <xf numFmtId="187" fontId="7" fillId="0" borderId="0" xfId="1" applyNumberFormat="1" applyFont="1" applyBorder="1"/>
    <xf numFmtId="43" fontId="7" fillId="0" borderId="0" xfId="1" applyFont="1" applyFill="1" applyBorder="1" applyAlignment="1"/>
    <xf numFmtId="187" fontId="7" fillId="0" borderId="0" xfId="1" applyNumberFormat="1" applyFont="1" applyBorder="1" applyAlignment="1"/>
    <xf numFmtId="0" fontId="7" fillId="0" borderId="0" xfId="0" applyFont="1" applyBorder="1" applyAlignment="1">
      <alignment horizontal="right"/>
    </xf>
    <xf numFmtId="43" fontId="43" fillId="0" borderId="0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9" fillId="7" borderId="24" xfId="0" applyNumberFormat="1" applyFont="1" applyFill="1" applyBorder="1"/>
    <xf numFmtId="43" fontId="7" fillId="0" borderId="0" xfId="1" applyNumberFormat="1" applyFont="1" applyBorder="1"/>
    <xf numFmtId="187" fontId="7" fillId="6" borderId="0" xfId="1" applyNumberFormat="1" applyFont="1" applyFill="1" applyBorder="1" applyAlignment="1"/>
    <xf numFmtId="43" fontId="7" fillId="0" borderId="15" xfId="1" applyFont="1" applyBorder="1" applyAlignment="1">
      <alignment vertical="center"/>
    </xf>
    <xf numFmtId="43" fontId="28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/>
    <xf numFmtId="43" fontId="7" fillId="0" borderId="0" xfId="1" applyFont="1" applyBorder="1" applyAlignment="1">
      <alignment horizontal="right" indent="1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1" applyNumberFormat="1" applyFont="1" applyBorder="1" applyAlignment="1">
      <alignment vertical="center"/>
    </xf>
    <xf numFmtId="187" fontId="7" fillId="0" borderId="20" xfId="1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7" fillId="0" borderId="14" xfId="0" applyNumberFormat="1" applyFont="1" applyFill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90" applyFont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7" fillId="6" borderId="27" xfId="1" applyFont="1" applyFill="1" applyBorder="1" applyAlignment="1">
      <alignment horizontal="center"/>
    </xf>
    <xf numFmtId="43" fontId="2" fillId="0" borderId="27" xfId="1" applyFont="1" applyBorder="1"/>
    <xf numFmtId="43" fontId="2" fillId="0" borderId="27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1" xfId="67" applyFont="1" applyBorder="1"/>
    <xf numFmtId="0" fontId="2" fillId="0" borderId="21" xfId="0" applyFont="1" applyBorder="1"/>
    <xf numFmtId="0" fontId="2" fillId="0" borderId="30" xfId="0" applyFont="1" applyBorder="1"/>
    <xf numFmtId="43" fontId="7" fillId="6" borderId="29" xfId="1" applyFont="1" applyFill="1" applyBorder="1"/>
    <xf numFmtId="43" fontId="2" fillId="0" borderId="29" xfId="1" applyFont="1" applyBorder="1"/>
    <xf numFmtId="43" fontId="2" fillId="0" borderId="29" xfId="1" applyFont="1" applyBorder="1" applyAlignment="1">
      <alignment horizontal="center"/>
    </xf>
    <xf numFmtId="0" fontId="7" fillId="0" borderId="21" xfId="98" applyFont="1" applyBorder="1"/>
    <xf numFmtId="0" fontId="7" fillId="0" borderId="21" xfId="100" applyFont="1" applyBorder="1"/>
    <xf numFmtId="43" fontId="29" fillId="6" borderId="29" xfId="1" applyFont="1" applyFill="1" applyBorder="1"/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1" xfId="0" applyFont="1" applyBorder="1"/>
    <xf numFmtId="0" fontId="2" fillId="0" borderId="32" xfId="0" applyFont="1" applyBorder="1" applyAlignment="1">
      <alignment horizontal="center"/>
    </xf>
    <xf numFmtId="0" fontId="7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2" xfId="0" applyFont="1" applyBorder="1"/>
    <xf numFmtId="43" fontId="2" fillId="0" borderId="32" xfId="1" applyFont="1" applyBorder="1"/>
    <xf numFmtId="0" fontId="7" fillId="0" borderId="0" xfId="90" applyFont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2" fillId="6" borderId="29" xfId="1" applyFont="1" applyFill="1" applyBorder="1"/>
    <xf numFmtId="43" fontId="7" fillId="6" borderId="29" xfId="1" applyFont="1" applyFill="1" applyBorder="1" applyAlignment="1">
      <alignment horizontal="right" vertical="center" indent="1"/>
    </xf>
    <xf numFmtId="43" fontId="29" fillId="0" borderId="29" xfId="1" applyFont="1" applyFill="1" applyBorder="1"/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45" fillId="0" borderId="29" xfId="0" applyFont="1" applyBorder="1" applyAlignment="1">
      <alignment horizontal="center"/>
    </xf>
    <xf numFmtId="0" fontId="45" fillId="0" borderId="32" xfId="0" applyFont="1" applyBorder="1"/>
    <xf numFmtId="43" fontId="44" fillId="0" borderId="24" xfId="1" applyFont="1" applyBorder="1" applyAlignment="1">
      <alignment vertical="center"/>
    </xf>
    <xf numFmtId="0" fontId="7" fillId="0" borderId="0" xfId="0" applyFont="1" applyAlignment="1">
      <alignment horizont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2" fillId="0" borderId="0" xfId="0" applyNumberFormat="1" applyFont="1" applyAlignment="1"/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201" fontId="7" fillId="6" borderId="17" xfId="0" applyNumberFormat="1" applyFont="1" applyFill="1" applyBorder="1" applyAlignment="1">
      <alignment horizontal="center" vertical="center"/>
    </xf>
    <xf numFmtId="201" fontId="7" fillId="6" borderId="14" xfId="0" applyNumberFormat="1" applyFont="1" applyFill="1" applyBorder="1" applyAlignment="1">
      <alignment horizontal="center" vertical="center"/>
    </xf>
    <xf numFmtId="201" fontId="7" fillId="6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28" fillId="0" borderId="2" xfId="104" applyFont="1" applyBorder="1" applyAlignment="1">
      <alignment horizontal="center" vertical="center"/>
    </xf>
    <xf numFmtId="0" fontId="28" fillId="0" borderId="4" xfId="104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28" fillId="0" borderId="2" xfId="104" applyNumberFormat="1" applyFont="1" applyBorder="1" applyAlignment="1">
      <alignment horizontal="center" vertical="center"/>
    </xf>
    <xf numFmtId="3" fontId="28" fillId="0" borderId="4" xfId="104" applyNumberFormat="1" applyFont="1" applyBorder="1" applyAlignment="1">
      <alignment horizontal="center" vertical="center"/>
    </xf>
    <xf numFmtId="4" fontId="28" fillId="0" borderId="5" xfId="104" applyNumberFormat="1" applyFont="1" applyBorder="1" applyAlignment="1">
      <alignment horizontal="center" vertical="center"/>
    </xf>
    <xf numFmtId="4" fontId="28" fillId="0" borderId="7" xfId="104" applyNumberFormat="1" applyFont="1" applyBorder="1" applyAlignment="1">
      <alignment horizontal="center" vertical="center"/>
    </xf>
    <xf numFmtId="4" fontId="28" fillId="0" borderId="10" xfId="104" applyNumberFormat="1" applyFont="1" applyBorder="1" applyAlignment="1">
      <alignment horizontal="center" vertical="center"/>
    </xf>
    <xf numFmtId="4" fontId="28" fillId="0" borderId="12" xfId="104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7" fillId="0" borderId="19" xfId="90" applyNumberFormat="1" applyFont="1" applyFill="1" applyBorder="1" applyAlignment="1">
      <alignment horizontal="center"/>
    </xf>
    <xf numFmtId="2" fontId="7" fillId="0" borderId="19" xfId="90" applyNumberFormat="1" applyFont="1" applyFill="1" applyBorder="1" applyAlignment="1">
      <alignment horizontal="center"/>
    </xf>
    <xf numFmtId="4" fontId="7" fillId="6" borderId="19" xfId="90" applyNumberFormat="1" applyFont="1" applyFill="1" applyBorder="1" applyAlignment="1">
      <alignment horizontal="center"/>
    </xf>
    <xf numFmtId="2" fontId="7" fillId="6" borderId="19" xfId="90" applyNumberFormat="1" applyFont="1" applyFill="1" applyBorder="1" applyAlignment="1">
      <alignment horizontal="center"/>
    </xf>
    <xf numFmtId="4" fontId="7" fillId="0" borderId="21" xfId="90" applyNumberFormat="1" applyFont="1" applyFill="1" applyBorder="1" applyAlignment="1">
      <alignment horizontal="center"/>
    </xf>
    <xf numFmtId="4" fontId="7" fillId="6" borderId="21" xfId="90" applyNumberFormat="1" applyFont="1" applyFill="1" applyBorder="1" applyAlignment="1">
      <alignment horizontal="center"/>
    </xf>
    <xf numFmtId="0" fontId="7" fillId="0" borderId="0" xfId="90" applyFont="1" applyAlignment="1">
      <alignment horizontal="center"/>
    </xf>
    <xf numFmtId="43" fontId="7" fillId="0" borderId="21" xfId="1" applyFont="1" applyFill="1" applyBorder="1" applyAlignment="1">
      <alignment horizontal="center"/>
    </xf>
    <xf numFmtId="43" fontId="7" fillId="6" borderId="19" xfId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right"/>
    </xf>
    <xf numFmtId="43" fontId="7" fillId="6" borderId="0" xfId="1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17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1" fontId="7" fillId="0" borderId="18" xfId="0" applyNumberFormat="1" applyFont="1" applyFill="1" applyBorder="1" applyAlignment="1">
      <alignment horizontal="center" vertical="center"/>
    </xf>
  </cellXfs>
  <cellStyles count="106">
    <cellStyle name=",;F'KOIT[[WAAHK" xfId="2"/>
    <cellStyle name="?? [0.00]_????" xfId="3"/>
    <cellStyle name="?? [0]_PERSONAL" xfId="4"/>
    <cellStyle name="???? [0.00]_????" xfId="5"/>
    <cellStyle name="??????[0]_PERSONAL" xfId="6"/>
    <cellStyle name="??????PERSONAL" xfId="7"/>
    <cellStyle name="?????[0]_PERSONAL" xfId="8"/>
    <cellStyle name="?????PERSONAL" xfId="9"/>
    <cellStyle name="?????PERSONAL 2" xfId="68"/>
    <cellStyle name="????_????" xfId="10"/>
    <cellStyle name="???[0]_PERSONAL" xfId="11"/>
    <cellStyle name="???_PERSONAL" xfId="12"/>
    <cellStyle name="??_??" xfId="13"/>
    <cellStyle name="?@??laroux" xfId="14"/>
    <cellStyle name="=C:\WINDOWS\SYSTEM32\COMMAND.COM" xfId="15"/>
    <cellStyle name="abc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0) 2" xfId="69"/>
    <cellStyle name="Calc Units (1)" xfId="23"/>
    <cellStyle name="Calc Units (1) 2" xfId="70"/>
    <cellStyle name="Calc Units (2)" xfId="24"/>
    <cellStyle name="Comma" xfId="1" builtinId="3"/>
    <cellStyle name="Comma [00]" xfId="25"/>
    <cellStyle name="Comma [00] 2" xfId="71"/>
    <cellStyle name="Comma 6" xfId="26"/>
    <cellStyle name="company_title" xfId="27"/>
    <cellStyle name="Currency [00]" xfId="28"/>
    <cellStyle name="Date Short" xfId="29"/>
    <cellStyle name="date_format" xfId="30"/>
    <cellStyle name="Enter Currency (0)" xfId="31"/>
    <cellStyle name="Enter Currency (0) 2" xfId="72"/>
    <cellStyle name="Enter Currency (2)" xfId="32"/>
    <cellStyle name="Enter Units (0)" xfId="33"/>
    <cellStyle name="Enter Units (0) 2" xfId="73"/>
    <cellStyle name="Enter Units (1)" xfId="34"/>
    <cellStyle name="Enter Units (1) 2" xfId="74"/>
    <cellStyle name="Enter Units (2)" xfId="35"/>
    <cellStyle name="Grey" xfId="36"/>
    <cellStyle name="Header1" xfId="37"/>
    <cellStyle name="Header2" xfId="38"/>
    <cellStyle name="Input [yellow]" xfId="39"/>
    <cellStyle name="Link Currency (0)" xfId="40"/>
    <cellStyle name="Link Currency (0) 2" xfId="75"/>
    <cellStyle name="Link Currency (2)" xfId="41"/>
    <cellStyle name="Link Units (0)" xfId="42"/>
    <cellStyle name="Link Units (0) 2" xfId="76"/>
    <cellStyle name="Link Units (1)" xfId="43"/>
    <cellStyle name="Link Units (1) 2" xfId="77"/>
    <cellStyle name="Link Units (2)" xfId="44"/>
    <cellStyle name="no dec" xfId="45"/>
    <cellStyle name="Normal" xfId="0" builtinId="0"/>
    <cellStyle name="Normal - Style1" xfId="46"/>
    <cellStyle name="Normal - Style1 2" xfId="79"/>
    <cellStyle name="Normal 4" xfId="47"/>
    <cellStyle name="Nor聭al_ภาคกลาง" xfId="48"/>
    <cellStyle name="ParaBirimi [0]_RESULTS" xfId="49"/>
    <cellStyle name="ParaBirimi_RESULTS" xfId="50"/>
    <cellStyle name="Percent [0]" xfId="51"/>
    <cellStyle name="Percent [00]" xfId="52"/>
    <cellStyle name="Percent [2]" xfId="53"/>
    <cellStyle name="PrePop Currency (0)" xfId="54"/>
    <cellStyle name="PrePop Currency (0) 2" xfId="82"/>
    <cellStyle name="PrePop Currency (2)" xfId="55"/>
    <cellStyle name="PrePop Units (0)" xfId="56"/>
    <cellStyle name="PrePop Units (0) 2" xfId="83"/>
    <cellStyle name="PrePop Units (1)" xfId="57"/>
    <cellStyle name="PrePop Units (1) 2" xfId="84"/>
    <cellStyle name="PrePop Units (2)" xfId="58"/>
    <cellStyle name="report_title" xfId="59"/>
    <cellStyle name="Text Indent A" xfId="60"/>
    <cellStyle name="Text Indent B" xfId="61"/>
    <cellStyle name="Text Indent C" xfId="62"/>
    <cellStyle name="Virg? [0]_RESULTS" xfId="63"/>
    <cellStyle name="Virg?_RESULTS" xfId="64"/>
    <cellStyle name="เครื่องหมายจุลภาค 2 2" xfId="85"/>
    <cellStyle name="เครื่องหมายจุลภาค 3 2" xfId="86"/>
    <cellStyle name="เครื่องหมายจุลภาค 4 2" xfId="87"/>
    <cellStyle name="เครื่องหมายจุลภาค 5 2" xfId="88"/>
    <cellStyle name="เครื่องหมายจุลภาค 6" xfId="65"/>
    <cellStyle name="เครื่องหมายจุลภาค 6 2" xfId="89"/>
    <cellStyle name="ปกติ 2 10" xfId="103"/>
    <cellStyle name="ปกติ 2 2" xfId="66"/>
    <cellStyle name="ปกติ 2 2 2" xfId="91"/>
    <cellStyle name="ปกติ 2 3" xfId="78"/>
    <cellStyle name="ปกติ 2 4" xfId="81"/>
    <cellStyle name="ปกติ 2 5" xfId="90"/>
    <cellStyle name="ปกติ 2 6" xfId="97"/>
    <cellStyle name="ปกติ 2 7" xfId="99"/>
    <cellStyle name="ปกติ 2 8" xfId="101"/>
    <cellStyle name="ปกติ 2 9" xfId="102"/>
    <cellStyle name="ปกติ 3 2" xfId="92"/>
    <cellStyle name="ปกติ 4" xfId="80"/>
    <cellStyle name="ปกติ 4 2" xfId="93"/>
    <cellStyle name="ปกติ 5 2" xfId="94"/>
    <cellStyle name="ปกติ 6" xfId="67"/>
    <cellStyle name="ปกติ 6 2" xfId="95"/>
    <cellStyle name="ปกติ 8" xfId="98"/>
    <cellStyle name="ปกติ 9" xfId="100"/>
    <cellStyle name="ปกติ_BOQ-BANG-NGA 2" xfId="104"/>
    <cellStyle name="ปกติ_ค่า Fบางนา" xfId="105"/>
    <cellStyle name="เปอร์เซ็นต์ 2" xfId="9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="110" zoomScaleNormal="100" zoomScaleSheetLayoutView="110" workbookViewId="0">
      <selection activeCell="D28" sqref="D28"/>
    </sheetView>
  </sheetViews>
  <sheetFormatPr defaultRowHeight="21"/>
  <cols>
    <col min="1" max="1" width="5.375" style="1" customWidth="1"/>
    <col min="2" max="2" width="9" style="1"/>
    <col min="3" max="3" width="14.875" style="1" customWidth="1"/>
    <col min="4" max="4" width="8.5" style="1" customWidth="1"/>
    <col min="5" max="5" width="9.75" style="1" customWidth="1"/>
    <col min="6" max="6" width="8.375" style="1" customWidth="1"/>
    <col min="7" max="7" width="8.75" style="1" customWidth="1"/>
    <col min="8" max="8" width="4.75" style="1" customWidth="1"/>
    <col min="9" max="9" width="4.25" style="1" customWidth="1"/>
    <col min="10" max="10" width="5.625" style="1" customWidth="1"/>
    <col min="11" max="11" width="4.875" style="1" customWidth="1"/>
    <col min="12" max="12" width="7.125" style="1" customWidth="1"/>
    <col min="13" max="13" width="10.625" style="1" customWidth="1"/>
    <col min="14" max="14" width="12.125" style="1" customWidth="1"/>
    <col min="15" max="15" width="9" style="1"/>
    <col min="16" max="16" width="12.25" style="1" bestFit="1" customWidth="1"/>
    <col min="17" max="16384" width="9" style="1"/>
  </cols>
  <sheetData>
    <row r="1" spans="1:17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7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7">
      <c r="A3" s="1" t="str">
        <f>ค่าวัสดุและดำเนินการ!A3</f>
        <v>โครงการ      : ก่อสร้างถนน คสล. เข้าสู่พื้นที่ทำการเกษตร บ้านห้วยสนาว  หมู่ที่ 2 (หมอน 4)</v>
      </c>
      <c r="J3" s="1" t="str">
        <f>ค่าวัสดุและดำเนินการ!I3</f>
        <v>ตามแบบมาตรฐานถนน คสล. เลขที่ ท.1-01</v>
      </c>
    </row>
    <row r="4" spans="1:17">
      <c r="A4" s="1" t="str">
        <f>ค่าวัสดุและดำเนินการ!A4</f>
        <v xml:space="preserve">ปริมาณงาน   : ก่อสร้างถนนคสล. ขนาดกว้าง 4.00 เมตร  ยาว 290.00 เมตร  หนา 0.15 เมตร พร้อมไหล่ทาง 2 ข้าง  กว้างเฉลี่ย 0.30 เมตร </v>
      </c>
    </row>
    <row r="5" spans="1:17">
      <c r="A5" s="1" t="str">
        <f>ค่าวัสดุและดำเนินการ!A5</f>
        <v>ที่ตั้งโครงการ : บ้านห้วยสะนาว  หมู่ที่ 2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7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7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7">
      <c r="A8" s="1" t="s">
        <v>228</v>
      </c>
      <c r="G8" s="1" t="s">
        <v>193</v>
      </c>
    </row>
    <row r="9" spans="1:17">
      <c r="A9" s="222" t="s">
        <v>23</v>
      </c>
      <c r="B9" s="224" t="s">
        <v>0</v>
      </c>
      <c r="C9" s="224"/>
      <c r="D9" s="224"/>
      <c r="E9" s="225"/>
      <c r="F9" s="222" t="s">
        <v>1</v>
      </c>
      <c r="G9" s="228" t="s">
        <v>24</v>
      </c>
      <c r="H9" s="230" t="s">
        <v>68</v>
      </c>
      <c r="I9" s="231"/>
      <c r="J9" s="230" t="s">
        <v>25</v>
      </c>
      <c r="K9" s="231"/>
      <c r="L9" s="234" t="s">
        <v>26</v>
      </c>
      <c r="M9" s="19" t="s">
        <v>27</v>
      </c>
      <c r="N9" s="234" t="s">
        <v>75</v>
      </c>
    </row>
    <row r="10" spans="1:17">
      <c r="A10" s="223"/>
      <c r="B10" s="226"/>
      <c r="C10" s="226"/>
      <c r="D10" s="226"/>
      <c r="E10" s="227"/>
      <c r="F10" s="223"/>
      <c r="G10" s="229"/>
      <c r="H10" s="232" t="s">
        <v>69</v>
      </c>
      <c r="I10" s="233"/>
      <c r="J10" s="232"/>
      <c r="K10" s="233"/>
      <c r="L10" s="235"/>
      <c r="M10" s="20" t="s">
        <v>28</v>
      </c>
      <c r="N10" s="235"/>
    </row>
    <row r="11" spans="1:17">
      <c r="A11" s="98">
        <v>1</v>
      </c>
      <c r="B11" s="99" t="s">
        <v>229</v>
      </c>
      <c r="C11" s="22"/>
      <c r="D11" s="23"/>
      <c r="E11" s="24"/>
      <c r="F11" s="25"/>
      <c r="G11" s="26"/>
      <c r="H11" s="102"/>
      <c r="I11" s="103"/>
      <c r="J11" s="220"/>
      <c r="K11" s="221"/>
      <c r="L11" s="27"/>
      <c r="M11" s="27"/>
      <c r="N11" s="28"/>
    </row>
    <row r="12" spans="1:17">
      <c r="A12" s="98"/>
      <c r="B12" s="30" t="s">
        <v>136</v>
      </c>
      <c r="C12" s="30"/>
      <c r="D12" s="29"/>
      <c r="E12" s="31"/>
      <c r="F12" s="21" t="s">
        <v>22</v>
      </c>
      <c r="G12" s="26">
        <v>0</v>
      </c>
      <c r="H12" s="212">
        <v>1.73</v>
      </c>
      <c r="I12" s="213"/>
      <c r="J12" s="212">
        <f>ROUND(H12*G12,2)</f>
        <v>0</v>
      </c>
      <c r="K12" s="213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7">
      <c r="A13" s="98">
        <v>2</v>
      </c>
      <c r="B13" s="100" t="s">
        <v>226</v>
      </c>
      <c r="C13" s="30"/>
      <c r="D13" s="29"/>
      <c r="E13" s="31"/>
      <c r="F13" s="21"/>
      <c r="G13" s="26"/>
      <c r="H13" s="193"/>
      <c r="I13" s="194"/>
      <c r="J13" s="193"/>
      <c r="K13" s="194"/>
      <c r="L13" s="32"/>
      <c r="M13" s="41"/>
      <c r="N13" s="27"/>
    </row>
    <row r="14" spans="1:17">
      <c r="A14" s="98"/>
      <c r="B14" s="30" t="s">
        <v>227</v>
      </c>
      <c r="C14" s="30"/>
      <c r="D14" s="29"/>
      <c r="E14" s="31"/>
      <c r="F14" s="21" t="s">
        <v>22</v>
      </c>
      <c r="G14" s="26">
        <v>1160</v>
      </c>
      <c r="H14" s="212">
        <v>10.94</v>
      </c>
      <c r="I14" s="213"/>
      <c r="J14" s="212">
        <f>ROUND(H14*G14,2)</f>
        <v>12690.4</v>
      </c>
      <c r="K14" s="213"/>
      <c r="L14" s="32">
        <f>$J$33</f>
        <v>1.3592</v>
      </c>
      <c r="M14" s="41">
        <f>ROUNDDOWN(H14*L14,2)</f>
        <v>14.86</v>
      </c>
      <c r="N14" s="27">
        <f>ROUND(J14*L14,2)</f>
        <v>17248.79</v>
      </c>
    </row>
    <row r="15" spans="1:17">
      <c r="A15" s="98">
        <v>3</v>
      </c>
      <c r="B15" s="100" t="s">
        <v>135</v>
      </c>
      <c r="C15" s="30"/>
      <c r="D15" s="29"/>
      <c r="E15" s="31"/>
      <c r="F15" s="21"/>
      <c r="G15" s="26"/>
      <c r="H15" s="193"/>
      <c r="I15" s="194"/>
      <c r="J15" s="193"/>
      <c r="K15" s="194"/>
      <c r="L15" s="32"/>
      <c r="M15" s="41"/>
      <c r="N15" s="27"/>
    </row>
    <row r="16" spans="1:17">
      <c r="A16" s="98"/>
      <c r="B16" s="30" t="s">
        <v>231</v>
      </c>
      <c r="C16" s="30"/>
      <c r="D16" s="29"/>
      <c r="E16" s="31"/>
      <c r="F16" s="21" t="s">
        <v>20</v>
      </c>
      <c r="G16" s="26">
        <v>0</v>
      </c>
      <c r="H16" s="212">
        <v>0</v>
      </c>
      <c r="I16" s="213"/>
      <c r="J16" s="212">
        <f>ROUND(H16*G16,2)</f>
        <v>0</v>
      </c>
      <c r="K16" s="213"/>
      <c r="L16" s="32">
        <f>$J$33</f>
        <v>1.3592</v>
      </c>
      <c r="M16" s="41">
        <f>ROUND(H16*L16,2)</f>
        <v>0</v>
      </c>
      <c r="N16" s="27">
        <f>ROUND(J16*L16,2)</f>
        <v>0</v>
      </c>
      <c r="Q16" s="144"/>
    </row>
    <row r="17" spans="1:16">
      <c r="A17" s="98"/>
      <c r="B17" s="30" t="s">
        <v>232</v>
      </c>
      <c r="C17" s="30"/>
      <c r="D17" s="29"/>
      <c r="E17" s="31"/>
      <c r="F17" s="21" t="s">
        <v>20</v>
      </c>
      <c r="G17" s="26">
        <v>0</v>
      </c>
      <c r="H17" s="212">
        <f>ค่าวัสดุและดำเนินการ!K21</f>
        <v>120</v>
      </c>
      <c r="I17" s="213"/>
      <c r="J17" s="212">
        <f>ROUND(H17*G17,2)</f>
        <v>0</v>
      </c>
      <c r="K17" s="213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6">
      <c r="A18" s="98">
        <v>4</v>
      </c>
      <c r="B18" s="100" t="s">
        <v>137</v>
      </c>
      <c r="C18" s="30"/>
      <c r="D18" s="29"/>
      <c r="E18" s="31"/>
      <c r="F18" s="25"/>
      <c r="G18" s="34"/>
      <c r="H18" s="41"/>
      <c r="I18" s="101"/>
      <c r="J18" s="212"/>
      <c r="K18" s="213"/>
      <c r="L18" s="32"/>
      <c r="M18" s="41"/>
      <c r="N18" s="27"/>
    </row>
    <row r="19" spans="1:16">
      <c r="A19" s="98"/>
      <c r="B19" s="30" t="s">
        <v>233</v>
      </c>
      <c r="C19" s="30"/>
      <c r="D19" s="29"/>
      <c r="E19" s="31" t="s">
        <v>170</v>
      </c>
      <c r="F19" s="21" t="s">
        <v>20</v>
      </c>
      <c r="G19" s="26">
        <v>58</v>
      </c>
      <c r="H19" s="212">
        <f>ทรายหยาบรองใต้ผิวคอนกรีต!I8</f>
        <v>645</v>
      </c>
      <c r="I19" s="213"/>
      <c r="J19" s="212">
        <f>ROUND(H19*G19,2)</f>
        <v>37410</v>
      </c>
      <c r="K19" s="213"/>
      <c r="L19" s="32">
        <f>$J$33</f>
        <v>1.3592</v>
      </c>
      <c r="M19" s="41">
        <f>ROUND(H19*L19,2)</f>
        <v>876.68</v>
      </c>
      <c r="N19" s="27">
        <f>ROUND(J19*L19,2)</f>
        <v>50847.67</v>
      </c>
    </row>
    <row r="20" spans="1:16">
      <c r="A20" s="98">
        <v>5</v>
      </c>
      <c r="B20" s="100" t="s">
        <v>138</v>
      </c>
      <c r="C20" s="30"/>
      <c r="D20" s="29"/>
      <c r="E20" s="31"/>
      <c r="F20" s="25"/>
      <c r="G20" s="34"/>
      <c r="H20" s="155"/>
      <c r="I20" s="156"/>
      <c r="J20" s="155"/>
      <c r="K20" s="156"/>
      <c r="L20" s="32"/>
      <c r="M20" s="41"/>
      <c r="N20" s="27"/>
    </row>
    <row r="21" spans="1:16">
      <c r="A21" s="98"/>
      <c r="B21" s="30" t="s">
        <v>234</v>
      </c>
      <c r="C21" s="30"/>
      <c r="D21" s="29"/>
      <c r="E21" s="31"/>
      <c r="F21" s="21" t="s">
        <v>22</v>
      </c>
      <c r="G21" s="26">
        <v>1160</v>
      </c>
      <c r="H21" s="212">
        <f>ผิวทางคอนกรีตผสมเสร็จ!P18</f>
        <v>413</v>
      </c>
      <c r="I21" s="213"/>
      <c r="J21" s="212">
        <f>ROUND(H21*G21,2)</f>
        <v>479080</v>
      </c>
      <c r="K21" s="213"/>
      <c r="L21" s="32">
        <f>$J$33</f>
        <v>1.3592</v>
      </c>
      <c r="M21" s="41">
        <f>ROUND(H21*L21,2)</f>
        <v>561.35</v>
      </c>
      <c r="N21" s="27">
        <f>ROUND(J21*L21,2)</f>
        <v>651165.54</v>
      </c>
    </row>
    <row r="22" spans="1:16">
      <c r="A22" s="98"/>
      <c r="B22" s="30" t="s">
        <v>235</v>
      </c>
      <c r="C22" s="30"/>
      <c r="D22" s="29"/>
      <c r="E22" s="31"/>
      <c r="F22" s="21" t="s">
        <v>34</v>
      </c>
      <c r="G22" s="26">
        <v>20</v>
      </c>
      <c r="H22" s="212">
        <f>รอยต่อ!N11</f>
        <v>163</v>
      </c>
      <c r="I22" s="213"/>
      <c r="J22" s="212">
        <f>ROUND(H22*G22,2)</f>
        <v>3260</v>
      </c>
      <c r="K22" s="213"/>
      <c r="L22" s="32">
        <f>$J$33</f>
        <v>1.3592</v>
      </c>
      <c r="M22" s="41">
        <f>ROUND(H22*L22,2)</f>
        <v>221.55</v>
      </c>
      <c r="N22" s="27">
        <f>ROUND(J22*L22,2)</f>
        <v>4430.99</v>
      </c>
    </row>
    <row r="23" spans="1:16">
      <c r="A23" s="98"/>
      <c r="B23" s="30" t="s">
        <v>236</v>
      </c>
      <c r="C23" s="30"/>
      <c r="D23" s="29"/>
      <c r="E23" s="31"/>
      <c r="F23" s="21" t="s">
        <v>34</v>
      </c>
      <c r="G23" s="26">
        <v>92</v>
      </c>
      <c r="H23" s="212">
        <f>รอยต่อ!N21</f>
        <v>60</v>
      </c>
      <c r="I23" s="213"/>
      <c r="J23" s="212">
        <f>ROUND(H23*G23,2)</f>
        <v>5520</v>
      </c>
      <c r="K23" s="213"/>
      <c r="L23" s="32">
        <f>$J$33</f>
        <v>1.3592</v>
      </c>
      <c r="M23" s="41">
        <f>ROUND(H23*L23,2)</f>
        <v>81.55</v>
      </c>
      <c r="N23" s="27">
        <f>ROUND(J23*L23,2)</f>
        <v>7502.78</v>
      </c>
    </row>
    <row r="24" spans="1:16">
      <c r="A24" s="98"/>
      <c r="B24" s="30" t="s">
        <v>237</v>
      </c>
      <c r="C24" s="30"/>
      <c r="D24" s="29"/>
      <c r="E24" s="31"/>
      <c r="F24" s="21" t="s">
        <v>34</v>
      </c>
      <c r="G24" s="26">
        <v>290</v>
      </c>
      <c r="H24" s="212">
        <f>รอยต่อ!N30</f>
        <v>66</v>
      </c>
      <c r="I24" s="213"/>
      <c r="J24" s="212">
        <f>ROUND(H24*G24,2)</f>
        <v>19140</v>
      </c>
      <c r="K24" s="213"/>
      <c r="L24" s="32">
        <f>$J$33</f>
        <v>1.3592</v>
      </c>
      <c r="M24" s="41">
        <f>ROUND(H24*L24,2)</f>
        <v>89.71</v>
      </c>
      <c r="N24" s="27">
        <f>ROUND(J24*L24,2)</f>
        <v>26015.09</v>
      </c>
    </row>
    <row r="25" spans="1:16">
      <c r="A25" s="98">
        <v>6</v>
      </c>
      <c r="B25" s="100" t="s">
        <v>139</v>
      </c>
      <c r="C25" s="30"/>
      <c r="D25" s="29"/>
      <c r="E25" s="31"/>
      <c r="F25" s="25"/>
      <c r="G25" s="34"/>
      <c r="H25" s="187"/>
      <c r="I25" s="188"/>
      <c r="J25" s="187"/>
      <c r="K25" s="188"/>
      <c r="L25" s="32"/>
      <c r="M25" s="41"/>
      <c r="N25" s="27"/>
    </row>
    <row r="26" spans="1:16">
      <c r="A26" s="98"/>
      <c r="B26" s="30" t="s">
        <v>238</v>
      </c>
      <c r="C26" s="30"/>
      <c r="D26" s="29"/>
      <c r="E26" s="31"/>
      <c r="F26" s="21" t="s">
        <v>20</v>
      </c>
      <c r="G26" s="26">
        <v>26</v>
      </c>
      <c r="H26" s="212">
        <f>ค่าวัสดุและดำเนินการ!F21</f>
        <v>120</v>
      </c>
      <c r="I26" s="213"/>
      <c r="J26" s="212">
        <f>ROUND(H26*G26,2)</f>
        <v>3120</v>
      </c>
      <c r="K26" s="213"/>
      <c r="L26" s="32">
        <f>$J$33</f>
        <v>1.3592</v>
      </c>
      <c r="M26" s="41">
        <f>ROUND(H26*L26,2)</f>
        <v>163.1</v>
      </c>
      <c r="N26" s="27">
        <f>ROUND(J26*L26,2)</f>
        <v>4240.7</v>
      </c>
    </row>
    <row r="27" spans="1:16">
      <c r="A27" s="195">
        <v>7</v>
      </c>
      <c r="B27" s="104" t="s">
        <v>74</v>
      </c>
      <c r="C27" s="104"/>
      <c r="D27" s="105"/>
      <c r="E27" s="106"/>
      <c r="F27" s="107"/>
      <c r="G27" s="108"/>
      <c r="H27" s="109"/>
      <c r="I27" s="110"/>
      <c r="J27" s="109"/>
      <c r="K27" s="110"/>
      <c r="L27" s="40"/>
      <c r="M27" s="35"/>
      <c r="N27" s="27"/>
    </row>
    <row r="28" spans="1:16">
      <c r="A28" s="15"/>
      <c r="B28" s="15"/>
      <c r="C28" s="36"/>
      <c r="D28" s="37"/>
      <c r="E28" s="37"/>
      <c r="F28" s="15"/>
      <c r="G28" s="157"/>
      <c r="H28" s="157"/>
      <c r="I28" s="15"/>
      <c r="J28" s="15"/>
      <c r="K28" s="38"/>
      <c r="L28" s="14"/>
      <c r="M28" s="36" t="s">
        <v>140</v>
      </c>
      <c r="N28" s="112">
        <f>ROUND((SUM(N11:N27)),2)</f>
        <v>761451.56</v>
      </c>
    </row>
    <row r="29" spans="1:16" ht="21.75" thickBot="1">
      <c r="A29" s="15"/>
      <c r="B29" s="15"/>
      <c r="C29" s="36"/>
      <c r="D29" s="37"/>
      <c r="E29" s="37"/>
      <c r="F29" s="15"/>
      <c r="G29" s="157"/>
      <c r="H29" s="157"/>
      <c r="I29" s="15"/>
      <c r="J29" s="15"/>
      <c r="K29" s="38"/>
      <c r="L29" s="14"/>
      <c r="M29" s="36" t="s">
        <v>209</v>
      </c>
      <c r="N29" s="111">
        <f>ROUNDDOWN(N28,2)</f>
        <v>761451.56</v>
      </c>
    </row>
    <row r="30" spans="1:16" ht="22.5" thickTop="1" thickBot="1">
      <c r="A30" s="14"/>
      <c r="B30" s="16" t="s">
        <v>29</v>
      </c>
      <c r="C30" s="17"/>
      <c r="D30" s="16"/>
      <c r="E30" s="16"/>
      <c r="H30" s="152"/>
      <c r="I30" s="14"/>
      <c r="J30" s="217">
        <f>SUM(J11:K27)</f>
        <v>560220.4</v>
      </c>
      <c r="K30" s="218"/>
      <c r="L30" s="219"/>
      <c r="M30" s="33"/>
      <c r="N30" s="39"/>
      <c r="P30" s="149">
        <f>J30*J33</f>
        <v>761451.56767999998</v>
      </c>
    </row>
    <row r="31" spans="1:16" ht="21.75" thickBot="1">
      <c r="A31" s="14"/>
      <c r="B31" s="16" t="s">
        <v>30</v>
      </c>
      <c r="C31" s="17"/>
      <c r="D31" s="16"/>
      <c r="E31" s="16"/>
      <c r="H31" s="152"/>
      <c r="I31" s="14"/>
      <c r="J31" s="217" t="s">
        <v>18</v>
      </c>
      <c r="K31" s="218"/>
      <c r="L31" s="219"/>
      <c r="M31" s="33"/>
      <c r="N31" s="39"/>
    </row>
    <row r="32" spans="1:16" ht="21.75" thickBot="1">
      <c r="A32" s="14"/>
      <c r="B32" s="16"/>
      <c r="C32" s="17"/>
      <c r="D32" s="16"/>
      <c r="E32" s="16"/>
      <c r="H32" s="152"/>
      <c r="I32" s="14"/>
      <c r="J32" s="154"/>
      <c r="K32" s="154"/>
      <c r="L32" s="154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152"/>
      <c r="I33" s="14"/>
      <c r="J33" s="214">
        <v>1.3592</v>
      </c>
      <c r="K33" s="215"/>
      <c r="L33" s="216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152"/>
      <c r="I34" s="14"/>
      <c r="J34" s="214" t="s">
        <v>18</v>
      </c>
      <c r="K34" s="215"/>
      <c r="L34" s="216"/>
      <c r="M34" s="33"/>
      <c r="N34" s="39"/>
    </row>
    <row r="35" spans="1:14">
      <c r="A35" s="14"/>
      <c r="B35" s="16"/>
      <c r="C35" s="17"/>
      <c r="D35" s="16"/>
      <c r="E35" s="16"/>
      <c r="H35" s="189"/>
      <c r="I35" s="14"/>
      <c r="J35" s="43"/>
      <c r="K35" s="43"/>
      <c r="L35" s="43"/>
      <c r="M35" s="33"/>
      <c r="N35" s="39"/>
    </row>
    <row r="36" spans="1:14">
      <c r="A36" s="14"/>
      <c r="B36" s="16"/>
      <c r="C36" s="17"/>
      <c r="D36" s="16"/>
      <c r="E36" s="16"/>
      <c r="H36" s="189"/>
      <c r="I36" s="14"/>
      <c r="J36" s="43"/>
      <c r="K36" s="43"/>
      <c r="L36" s="43"/>
      <c r="M36" s="33"/>
      <c r="N36" s="39"/>
    </row>
    <row r="37" spans="1:14" hidden="1">
      <c r="A37" s="14"/>
      <c r="B37" s="16"/>
      <c r="C37" s="17"/>
      <c r="D37" s="16"/>
      <c r="E37" s="16"/>
      <c r="H37" s="189"/>
      <c r="I37" s="14"/>
      <c r="J37" s="43"/>
      <c r="K37" s="43"/>
      <c r="L37" s="43"/>
      <c r="M37" s="33"/>
      <c r="N37" s="39"/>
    </row>
    <row r="38" spans="1:14" hidden="1">
      <c r="A38" s="14"/>
      <c r="B38" s="16"/>
      <c r="C38" s="17"/>
      <c r="D38" s="16"/>
      <c r="E38" s="16"/>
      <c r="H38" s="189"/>
      <c r="I38" s="14"/>
      <c r="J38" s="43"/>
      <c r="K38" s="43"/>
      <c r="L38" s="43"/>
      <c r="M38" s="33"/>
      <c r="N38" s="39"/>
    </row>
    <row r="39" spans="1:14" hidden="1">
      <c r="A39" s="18"/>
      <c r="B39" s="210" t="s">
        <v>194</v>
      </c>
      <c r="C39" s="210"/>
      <c r="D39" s="210"/>
      <c r="E39" s="210"/>
      <c r="F39" s="210"/>
      <c r="G39" s="3"/>
      <c r="H39" s="189"/>
      <c r="I39" s="189"/>
      <c r="J39" s="211" t="s">
        <v>195</v>
      </c>
      <c r="K39" s="211"/>
      <c r="L39" s="211"/>
      <c r="M39" s="211"/>
      <c r="N39" s="211"/>
    </row>
    <row r="40" spans="1:14" hidden="1">
      <c r="B40" s="208" t="s">
        <v>196</v>
      </c>
      <c r="C40" s="208"/>
      <c r="D40" s="208"/>
      <c r="E40" s="208"/>
      <c r="J40" s="208" t="s">
        <v>197</v>
      </c>
      <c r="K40" s="208"/>
      <c r="L40" s="208"/>
      <c r="M40" s="208"/>
    </row>
    <row r="41" spans="1:14" hidden="1">
      <c r="B41" s="208" t="s">
        <v>198</v>
      </c>
      <c r="C41" s="208"/>
      <c r="D41" s="208"/>
      <c r="E41" s="208"/>
      <c r="J41" s="208" t="s">
        <v>199</v>
      </c>
      <c r="K41" s="208"/>
      <c r="L41" s="208"/>
      <c r="M41" s="208"/>
    </row>
    <row r="42" spans="1:14" hidden="1"/>
    <row r="43" spans="1:14" hidden="1">
      <c r="B43" s="210" t="s">
        <v>200</v>
      </c>
      <c r="C43" s="210"/>
      <c r="D43" s="210"/>
      <c r="E43" s="210"/>
      <c r="J43" s="211" t="s">
        <v>201</v>
      </c>
      <c r="K43" s="211"/>
      <c r="L43" s="211"/>
      <c r="M43" s="211"/>
      <c r="N43" s="211"/>
    </row>
    <row r="44" spans="1:14" hidden="1">
      <c r="B44" s="208" t="s">
        <v>204</v>
      </c>
      <c r="C44" s="208"/>
      <c r="D44" s="208"/>
      <c r="E44" s="208"/>
      <c r="J44" s="208" t="s">
        <v>202</v>
      </c>
      <c r="K44" s="208"/>
      <c r="L44" s="208"/>
      <c r="M44" s="208"/>
    </row>
    <row r="45" spans="1:14" hidden="1">
      <c r="A45" s="18"/>
      <c r="B45" s="208" t="s">
        <v>61</v>
      </c>
      <c r="C45" s="208"/>
      <c r="D45" s="208"/>
      <c r="E45" s="208"/>
      <c r="F45" s="18"/>
      <c r="J45" s="208" t="s">
        <v>203</v>
      </c>
      <c r="K45" s="208"/>
      <c r="L45" s="208"/>
      <c r="M45" s="208"/>
    </row>
    <row r="46" spans="1:14" hidden="1">
      <c r="A46" s="14"/>
      <c r="B46" s="16"/>
      <c r="C46" s="17"/>
      <c r="D46" s="16"/>
      <c r="E46" s="16"/>
      <c r="H46" s="189"/>
      <c r="I46" s="14"/>
      <c r="J46" s="43"/>
      <c r="K46" s="43"/>
      <c r="L46" s="43"/>
      <c r="M46" s="33"/>
      <c r="N46" s="39"/>
    </row>
    <row r="47" spans="1:14" hidden="1">
      <c r="A47" s="14"/>
      <c r="B47" s="16"/>
      <c r="C47" s="17"/>
      <c r="D47" s="16"/>
      <c r="E47" s="16"/>
      <c r="H47" s="189"/>
      <c r="I47" s="14"/>
      <c r="J47" s="43"/>
      <c r="K47" s="43"/>
      <c r="L47" s="43"/>
      <c r="M47" s="33"/>
      <c r="N47" s="39"/>
    </row>
    <row r="48" spans="1:14" hidden="1">
      <c r="A48" s="14"/>
      <c r="B48" s="16"/>
      <c r="C48" s="17"/>
      <c r="D48" s="16"/>
      <c r="E48" s="16"/>
      <c r="H48" s="189"/>
      <c r="I48" s="14"/>
      <c r="J48" s="43"/>
      <c r="K48" s="43"/>
      <c r="L48" s="43"/>
      <c r="M48" s="33"/>
      <c r="N48" s="39"/>
    </row>
    <row r="49" spans="1:14" hidden="1">
      <c r="A49" s="14"/>
      <c r="B49" s="16"/>
      <c r="C49" s="17"/>
      <c r="D49" s="16"/>
      <c r="E49" s="16"/>
      <c r="H49" s="189"/>
      <c r="I49" s="14"/>
      <c r="J49" s="43"/>
      <c r="K49" s="43"/>
      <c r="L49" s="43"/>
      <c r="M49" s="33"/>
      <c r="N49" s="39"/>
    </row>
    <row r="50" spans="1:14" hidden="1">
      <c r="A50" s="14"/>
      <c r="B50" s="16"/>
      <c r="C50" s="17"/>
      <c r="D50" s="16"/>
      <c r="E50" s="16"/>
      <c r="H50" s="189"/>
      <c r="I50" s="14"/>
      <c r="J50" s="43"/>
      <c r="K50" s="43"/>
      <c r="L50" s="43"/>
      <c r="M50" s="33"/>
      <c r="N50" s="39"/>
    </row>
    <row r="51" spans="1:14" hidden="1">
      <c r="A51" s="14"/>
      <c r="B51" s="16"/>
      <c r="C51" s="17"/>
      <c r="D51" s="16"/>
      <c r="E51" s="16"/>
      <c r="H51" s="189"/>
      <c r="I51" s="14"/>
      <c r="J51" s="43"/>
      <c r="K51" s="43"/>
      <c r="L51" s="43"/>
      <c r="M51" s="33"/>
      <c r="N51" s="39"/>
    </row>
    <row r="52" spans="1:14" hidden="1">
      <c r="A52" s="14"/>
      <c r="B52" s="16"/>
      <c r="C52" s="17"/>
      <c r="D52" s="16"/>
      <c r="E52" s="16"/>
      <c r="H52" s="189"/>
      <c r="I52" s="14"/>
      <c r="J52" s="43"/>
      <c r="K52" s="43"/>
      <c r="L52" s="43"/>
      <c r="M52" s="33"/>
      <c r="N52" s="39"/>
    </row>
    <row r="53" spans="1:14" hidden="1">
      <c r="A53" s="14"/>
      <c r="B53" s="16"/>
      <c r="C53" s="17"/>
      <c r="D53" s="16"/>
      <c r="E53" s="16"/>
      <c r="H53" s="189"/>
      <c r="I53" s="14"/>
      <c r="J53" s="43"/>
      <c r="K53" s="43"/>
      <c r="L53" s="43"/>
      <c r="M53" s="33"/>
      <c r="N53" s="39"/>
    </row>
    <row r="54" spans="1:14" hidden="1">
      <c r="A54" s="14"/>
      <c r="B54" s="16"/>
      <c r="C54" s="17"/>
      <c r="D54" s="16"/>
      <c r="E54" s="16"/>
      <c r="H54" s="189"/>
      <c r="I54" s="14"/>
      <c r="J54" s="43"/>
      <c r="K54" s="43"/>
      <c r="L54" s="43"/>
      <c r="M54" s="33"/>
      <c r="N54" s="39"/>
    </row>
    <row r="55" spans="1:14">
      <c r="A55" s="14"/>
      <c r="B55" s="16"/>
      <c r="C55" s="17"/>
      <c r="D55" s="16"/>
      <c r="E55" s="16"/>
      <c r="H55" s="152"/>
      <c r="I55" s="14"/>
      <c r="J55" s="43"/>
      <c r="K55" s="43"/>
      <c r="L55" s="43"/>
      <c r="M55" s="33"/>
      <c r="N55" s="39"/>
    </row>
    <row r="56" spans="1:14">
      <c r="E56" s="3" t="s">
        <v>70</v>
      </c>
      <c r="F56" s="3"/>
      <c r="G56" s="3"/>
      <c r="H56" s="3"/>
      <c r="I56" s="3"/>
      <c r="J56" s="3"/>
      <c r="K56" s="3"/>
    </row>
    <row r="57" spans="1:14">
      <c r="E57" s="209" t="str">
        <f>B72</f>
        <v>( นายผจญ  ทิปกะ )</v>
      </c>
      <c r="F57" s="209"/>
      <c r="G57" s="209"/>
      <c r="H57" s="209"/>
      <c r="I57" s="209"/>
    </row>
    <row r="58" spans="1:14">
      <c r="E58" s="209" t="str">
        <f>D72</f>
        <v>ปลัด อบต.ป่ากลาง</v>
      </c>
      <c r="F58" s="209"/>
      <c r="G58" s="209"/>
      <c r="H58" s="209"/>
      <c r="I58" s="209"/>
    </row>
    <row r="60" spans="1:14">
      <c r="B60" s="3" t="s">
        <v>167</v>
      </c>
      <c r="C60" s="3"/>
      <c r="D60" s="3"/>
      <c r="E60" s="3"/>
      <c r="F60" s="3"/>
      <c r="G60" s="3"/>
      <c r="H60" s="3" t="s">
        <v>169</v>
      </c>
      <c r="J60" s="3"/>
      <c r="K60" s="3"/>
      <c r="L60" s="3"/>
      <c r="M60" s="3"/>
    </row>
    <row r="61" spans="1:14">
      <c r="B61" s="209" t="str">
        <f>B83</f>
        <v>( นายนัฏฐิชัย  ใจมั่น)</v>
      </c>
      <c r="C61" s="210"/>
      <c r="D61" s="210"/>
      <c r="I61" s="209" t="str">
        <f>B86</f>
        <v>( นายสุรเดช   พรมมีเดช )</v>
      </c>
      <c r="J61" s="209"/>
      <c r="K61" s="209"/>
      <c r="L61" s="209"/>
    </row>
    <row r="62" spans="1:14">
      <c r="B62" s="209" t="str">
        <f>D83</f>
        <v>ผู้อำนวยการกองช่าง</v>
      </c>
      <c r="C62" s="210"/>
      <c r="D62" s="210"/>
      <c r="I62" s="209" t="str">
        <f>D86</f>
        <v>นายช่างโยธา</v>
      </c>
      <c r="J62" s="209"/>
      <c r="K62" s="209"/>
      <c r="L62" s="209"/>
    </row>
    <row r="63" spans="1:14">
      <c r="B63" s="150"/>
      <c r="C63" s="151"/>
      <c r="D63" s="151"/>
      <c r="I63" s="150"/>
      <c r="J63" s="150"/>
      <c r="K63" s="150"/>
      <c r="L63" s="150"/>
    </row>
    <row r="64" spans="1:14">
      <c r="B64" s="3" t="s">
        <v>167</v>
      </c>
      <c r="C64" s="3"/>
      <c r="D64" s="3"/>
      <c r="E64" s="3"/>
      <c r="F64" s="3"/>
      <c r="G64" s="3"/>
      <c r="H64" s="3" t="s">
        <v>169</v>
      </c>
      <c r="J64" s="3"/>
      <c r="K64" s="3"/>
      <c r="L64" s="3"/>
      <c r="M64" s="3"/>
    </row>
    <row r="65" spans="2:12">
      <c r="B65" s="209" t="str">
        <f>B69</f>
        <v>( นายชัยเดช  อภิวัฒน์สกุล )</v>
      </c>
      <c r="C65" s="210"/>
      <c r="D65" s="210"/>
      <c r="I65" s="209" t="str">
        <f>B70</f>
        <v>( นายสุรพงษ์   ศิลป์ท้าว)</v>
      </c>
      <c r="J65" s="209"/>
      <c r="K65" s="209"/>
      <c r="L65" s="209"/>
    </row>
    <row r="66" spans="2:12">
      <c r="B66" s="209" t="str">
        <f>D69</f>
        <v>รองนายก อบต.ป่ากลาง</v>
      </c>
      <c r="C66" s="210"/>
      <c r="D66" s="210"/>
      <c r="I66" s="209" t="str">
        <f>D70</f>
        <v>รองนายก อบต.ป่ากลาง</v>
      </c>
      <c r="J66" s="209"/>
      <c r="K66" s="209"/>
      <c r="L66" s="209"/>
    </row>
    <row r="67" spans="2:12">
      <c r="B67" s="150"/>
      <c r="C67" s="151"/>
      <c r="D67" s="151"/>
      <c r="I67" s="150"/>
      <c r="J67" s="150"/>
      <c r="K67" s="150"/>
      <c r="L67" s="150"/>
    </row>
    <row r="68" spans="2:12">
      <c r="B68" s="150"/>
      <c r="C68" s="151"/>
      <c r="D68" s="151"/>
      <c r="I68" s="150"/>
      <c r="J68" s="150"/>
      <c r="K68" s="150"/>
      <c r="L68" s="150"/>
    </row>
    <row r="69" spans="2:12">
      <c r="B69" s="42" t="s">
        <v>35</v>
      </c>
      <c r="D69" s="42" t="s">
        <v>36</v>
      </c>
    </row>
    <row r="70" spans="2:12">
      <c r="B70" s="42" t="s">
        <v>168</v>
      </c>
      <c r="D70" s="42" t="s">
        <v>36</v>
      </c>
    </row>
    <row r="71" spans="2:12">
      <c r="B71" s="42" t="s">
        <v>37</v>
      </c>
      <c r="D71" s="42" t="s">
        <v>38</v>
      </c>
    </row>
    <row r="72" spans="2:12">
      <c r="B72" s="153" t="s">
        <v>39</v>
      </c>
      <c r="D72" s="1" t="s">
        <v>40</v>
      </c>
    </row>
    <row r="73" spans="2:12">
      <c r="B73" s="1" t="s">
        <v>41</v>
      </c>
      <c r="D73" s="1" t="s">
        <v>42</v>
      </c>
    </row>
    <row r="74" spans="2:12">
      <c r="B74" s="1" t="s">
        <v>43</v>
      </c>
      <c r="D74" s="1" t="s">
        <v>44</v>
      </c>
    </row>
    <row r="75" spans="2:12">
      <c r="B75" s="1" t="s">
        <v>45</v>
      </c>
      <c r="D75" s="1" t="s">
        <v>46</v>
      </c>
    </row>
    <row r="76" spans="2:12">
      <c r="B76" s="1" t="s">
        <v>47</v>
      </c>
      <c r="D76" s="1" t="s">
        <v>48</v>
      </c>
    </row>
    <row r="77" spans="2:12">
      <c r="B77" s="1" t="s">
        <v>49</v>
      </c>
      <c r="D77" s="1" t="s">
        <v>50</v>
      </c>
    </row>
    <row r="78" spans="2:12">
      <c r="B78" s="1" t="s">
        <v>51</v>
      </c>
      <c r="D78" s="1" t="s">
        <v>52</v>
      </c>
    </row>
    <row r="79" spans="2:12">
      <c r="B79" s="1" t="s">
        <v>53</v>
      </c>
      <c r="D79" s="1" t="s">
        <v>54</v>
      </c>
    </row>
    <row r="80" spans="2:12">
      <c r="B80" s="1" t="s">
        <v>55</v>
      </c>
      <c r="D80" s="1" t="s">
        <v>56</v>
      </c>
    </row>
    <row r="81" spans="2:4">
      <c r="B81" s="1" t="s">
        <v>57</v>
      </c>
      <c r="D81" s="1" t="s">
        <v>58</v>
      </c>
    </row>
    <row r="82" spans="2:4">
      <c r="B82" s="1" t="s">
        <v>59</v>
      </c>
      <c r="D82" s="1" t="s">
        <v>60</v>
      </c>
    </row>
    <row r="83" spans="2:4">
      <c r="B83" s="1" t="s">
        <v>230</v>
      </c>
      <c r="D83" s="1" t="s">
        <v>61</v>
      </c>
    </row>
    <row r="84" spans="2:4">
      <c r="B84" s="1" t="s">
        <v>62</v>
      </c>
      <c r="D84" s="1" t="s">
        <v>63</v>
      </c>
    </row>
    <row r="85" spans="2:4">
      <c r="B85" s="1" t="s">
        <v>64</v>
      </c>
      <c r="D85" s="1" t="s">
        <v>65</v>
      </c>
    </row>
    <row r="86" spans="2:4">
      <c r="B86" s="1" t="s">
        <v>66</v>
      </c>
      <c r="D86" s="42" t="s">
        <v>67</v>
      </c>
    </row>
  </sheetData>
  <mergeCells count="58">
    <mergeCell ref="B44:E44"/>
    <mergeCell ref="J44:M44"/>
    <mergeCell ref="H14:I14"/>
    <mergeCell ref="J14:K14"/>
    <mergeCell ref="H21:I21"/>
    <mergeCell ref="J21:K21"/>
    <mergeCell ref="H17:I17"/>
    <mergeCell ref="J17:K17"/>
    <mergeCell ref="J18:K18"/>
    <mergeCell ref="H19:I19"/>
    <mergeCell ref="J19:K19"/>
    <mergeCell ref="H22:I22"/>
    <mergeCell ref="J22:K22"/>
    <mergeCell ref="B39:F39"/>
    <mergeCell ref="J39:N39"/>
    <mergeCell ref="B40:E40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H12:I12"/>
    <mergeCell ref="J12:K12"/>
    <mergeCell ref="H16:I16"/>
    <mergeCell ref="J16:K16"/>
    <mergeCell ref="J40:M40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41:E41"/>
    <mergeCell ref="J41:M41"/>
    <mergeCell ref="B66:D66"/>
    <mergeCell ref="I66:L66"/>
    <mergeCell ref="E57:I57"/>
    <mergeCell ref="E58:I58"/>
    <mergeCell ref="B61:D61"/>
    <mergeCell ref="I61:L61"/>
    <mergeCell ref="B62:D62"/>
    <mergeCell ref="I62:L62"/>
    <mergeCell ref="B65:D65"/>
    <mergeCell ref="I65:L65"/>
    <mergeCell ref="B45:E45"/>
    <mergeCell ref="J45:M45"/>
    <mergeCell ref="B43:E43"/>
    <mergeCell ref="J43:N43"/>
  </mergeCells>
  <printOptions horizontalCentered="1"/>
  <pageMargins left="0.59055118110236227" right="0" top="0.39370078740157483" bottom="0" header="0.31496062992125984" footer="0.31496062992125984"/>
  <pageSetup paperSize="9" scale="7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SheetLayoutView="100" workbookViewId="0">
      <selection activeCell="N10" sqref="N10"/>
    </sheetView>
  </sheetViews>
  <sheetFormatPr defaultRowHeight="21"/>
  <cols>
    <col min="1" max="1" width="5.125" style="1" customWidth="1"/>
    <col min="2" max="3" width="10.625" style="1" customWidth="1"/>
    <col min="4" max="4" width="13" style="1" customWidth="1"/>
    <col min="5" max="5" width="7.25" style="1" customWidth="1"/>
    <col min="6" max="6" width="10.625" style="1" customWidth="1"/>
    <col min="7" max="7" width="6.5" style="1" customWidth="1"/>
    <col min="8" max="8" width="8.125" style="1" customWidth="1"/>
    <col min="9" max="9" width="6.875" style="1" customWidth="1"/>
    <col min="10" max="10" width="9.25" style="1" customWidth="1"/>
    <col min="11" max="11" width="10.625" style="1" customWidth="1"/>
    <col min="12" max="12" width="16.625" style="1" customWidth="1"/>
    <col min="13" max="16384" width="9" style="1"/>
  </cols>
  <sheetData>
    <row r="1" spans="1:12">
      <c r="A1" s="210" t="s">
        <v>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>
      <c r="A2" s="44" t="s">
        <v>174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" t="s">
        <v>206</v>
      </c>
      <c r="I3" s="1" t="s">
        <v>210</v>
      </c>
    </row>
    <row r="4" spans="1:12">
      <c r="A4" s="1" t="s">
        <v>207</v>
      </c>
    </row>
    <row r="5" spans="1:12" ht="21" customHeight="1">
      <c r="A5" s="1" t="s">
        <v>208</v>
      </c>
      <c r="G5" s="3" t="s">
        <v>211</v>
      </c>
      <c r="J5" s="13"/>
    </row>
    <row r="6" spans="1:12">
      <c r="A6" s="1" t="s">
        <v>16</v>
      </c>
      <c r="G6" s="1" t="s">
        <v>205</v>
      </c>
    </row>
    <row r="7" spans="1:12">
      <c r="A7" s="1" t="s">
        <v>15</v>
      </c>
      <c r="G7" s="1" t="s">
        <v>72</v>
      </c>
    </row>
    <row r="8" spans="1:12">
      <c r="A8" s="148" t="s">
        <v>23</v>
      </c>
      <c r="B8" s="236" t="s">
        <v>0</v>
      </c>
      <c r="C8" s="237"/>
      <c r="D8" s="238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>
      <c r="A9" s="146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>
      <c r="A10" s="147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>
      <c r="A11" s="160">
        <v>1</v>
      </c>
      <c r="B11" s="161" t="s">
        <v>117</v>
      </c>
      <c r="C11" s="162"/>
      <c r="D11" s="163"/>
      <c r="E11" s="160" t="s">
        <v>17</v>
      </c>
      <c r="F11" s="164">
        <v>2200</v>
      </c>
      <c r="G11" s="165">
        <v>0</v>
      </c>
      <c r="H11" s="165">
        <v>0</v>
      </c>
      <c r="I11" s="165">
        <v>0</v>
      </c>
      <c r="J11" s="165">
        <v>0</v>
      </c>
      <c r="K11" s="166">
        <f>ROUND($F$11+$H$11+$I$11+$J$11,2)</f>
        <v>2200</v>
      </c>
      <c r="L11" s="196" t="s">
        <v>212</v>
      </c>
    </row>
    <row r="12" spans="1:12">
      <c r="A12" s="167">
        <v>2</v>
      </c>
      <c r="B12" s="168" t="s">
        <v>177</v>
      </c>
      <c r="C12" s="169"/>
      <c r="D12" s="170"/>
      <c r="E12" s="167" t="s">
        <v>118</v>
      </c>
      <c r="F12" s="171">
        <v>21239.25</v>
      </c>
      <c r="G12" s="172">
        <v>0</v>
      </c>
      <c r="H12" s="172">
        <v>0</v>
      </c>
      <c r="I12" s="172">
        <v>0</v>
      </c>
      <c r="J12" s="172">
        <v>4100</v>
      </c>
      <c r="K12" s="173">
        <f>ROUND($F$12+$H$12+$I$12+$J$12,2)</f>
        <v>25339.25</v>
      </c>
      <c r="L12" s="197" t="s">
        <v>213</v>
      </c>
    </row>
    <row r="13" spans="1:12">
      <c r="A13" s="167">
        <v>3</v>
      </c>
      <c r="B13" s="168" t="s">
        <v>101</v>
      </c>
      <c r="C13" s="169"/>
      <c r="D13" s="170"/>
      <c r="E13" s="167" t="s">
        <v>118</v>
      </c>
      <c r="F13" s="171">
        <v>20803.740000000002</v>
      </c>
      <c r="G13" s="172">
        <v>0</v>
      </c>
      <c r="H13" s="172">
        <v>0</v>
      </c>
      <c r="I13" s="172">
        <v>0</v>
      </c>
      <c r="J13" s="172">
        <v>3300</v>
      </c>
      <c r="K13" s="173">
        <f>ROUND($F$13+$H$13+$I$13+$J$13,2)</f>
        <v>24103.74</v>
      </c>
      <c r="L13" s="197" t="s">
        <v>214</v>
      </c>
    </row>
    <row r="14" spans="1:12">
      <c r="A14" s="167">
        <v>4</v>
      </c>
      <c r="B14" s="168" t="s">
        <v>176</v>
      </c>
      <c r="C14" s="169"/>
      <c r="D14" s="170"/>
      <c r="E14" s="167" t="s">
        <v>118</v>
      </c>
      <c r="F14" s="171">
        <v>20803.740000000002</v>
      </c>
      <c r="G14" s="172">
        <v>0</v>
      </c>
      <c r="H14" s="172">
        <v>0</v>
      </c>
      <c r="I14" s="172">
        <v>0</v>
      </c>
      <c r="J14" s="172">
        <v>3300</v>
      </c>
      <c r="K14" s="173">
        <f>ROUND($F$14+$H$14+$I$14+$J$14,2)</f>
        <v>24103.74</v>
      </c>
      <c r="L14" s="197" t="s">
        <v>215</v>
      </c>
    </row>
    <row r="15" spans="1:12">
      <c r="A15" s="167">
        <v>5</v>
      </c>
      <c r="B15" s="168" t="s">
        <v>175</v>
      </c>
      <c r="C15" s="169"/>
      <c r="D15" s="170"/>
      <c r="E15" s="167" t="s">
        <v>118</v>
      </c>
      <c r="F15" s="171">
        <v>20145.79</v>
      </c>
      <c r="G15" s="172">
        <v>0</v>
      </c>
      <c r="H15" s="172">
        <v>0</v>
      </c>
      <c r="I15" s="172">
        <v>0</v>
      </c>
      <c r="J15" s="172">
        <v>3300</v>
      </c>
      <c r="K15" s="173">
        <f>ROUND($F$15+$H$15+$I$15+$J$15,2)</f>
        <v>23445.79</v>
      </c>
      <c r="L15" s="197" t="s">
        <v>216</v>
      </c>
    </row>
    <row r="16" spans="1:12">
      <c r="A16" s="167">
        <v>6</v>
      </c>
      <c r="B16" s="168" t="s">
        <v>178</v>
      </c>
      <c r="C16" s="169"/>
      <c r="D16" s="170"/>
      <c r="E16" s="167" t="s">
        <v>179</v>
      </c>
      <c r="F16" s="171">
        <v>67.290000000000006</v>
      </c>
      <c r="G16" s="172">
        <v>0</v>
      </c>
      <c r="H16" s="172">
        <v>0</v>
      </c>
      <c r="I16" s="172">
        <v>0</v>
      </c>
      <c r="J16" s="172">
        <v>0</v>
      </c>
      <c r="K16" s="173">
        <f>ROUND($F$16+$H$16+$I$16+$J$16,2)</f>
        <v>67.290000000000006</v>
      </c>
      <c r="L16" s="197" t="s">
        <v>225</v>
      </c>
    </row>
    <row r="17" spans="1:12">
      <c r="A17" s="167">
        <v>7</v>
      </c>
      <c r="B17" s="169" t="s">
        <v>119</v>
      </c>
      <c r="C17" s="169"/>
      <c r="D17" s="170"/>
      <c r="E17" s="167" t="s">
        <v>118</v>
      </c>
      <c r="F17" s="171">
        <v>2803.74</v>
      </c>
      <c r="G17" s="172">
        <v>0</v>
      </c>
      <c r="H17" s="172">
        <v>0</v>
      </c>
      <c r="I17" s="172">
        <v>0</v>
      </c>
      <c r="J17" s="172">
        <v>0</v>
      </c>
      <c r="K17" s="173">
        <f>ROUND($F$17+$H$17+$I$17+$J$17,2)</f>
        <v>2803.74</v>
      </c>
      <c r="L17" s="197" t="s">
        <v>217</v>
      </c>
    </row>
    <row r="18" spans="1:12">
      <c r="A18" s="167">
        <v>8</v>
      </c>
      <c r="B18" s="169" t="s">
        <v>120</v>
      </c>
      <c r="C18" s="169"/>
      <c r="D18" s="170"/>
      <c r="E18" s="167" t="s">
        <v>17</v>
      </c>
      <c r="F18" s="171">
        <v>373.83</v>
      </c>
      <c r="G18" s="172">
        <v>65</v>
      </c>
      <c r="H18" s="190">
        <v>142.38</v>
      </c>
      <c r="I18" s="172">
        <v>0</v>
      </c>
      <c r="J18" s="172">
        <v>0</v>
      </c>
      <c r="K18" s="173">
        <f>ROUND($F$18+$H$18+$I$18+$J$18,2)</f>
        <v>516.21</v>
      </c>
      <c r="L18" s="197" t="s">
        <v>218</v>
      </c>
    </row>
    <row r="19" spans="1:12">
      <c r="A19" s="167">
        <v>9</v>
      </c>
      <c r="B19" s="169" t="s">
        <v>121</v>
      </c>
      <c r="C19" s="169"/>
      <c r="D19" s="170"/>
      <c r="E19" s="167" t="s">
        <v>17</v>
      </c>
      <c r="F19" s="171">
        <v>470.09</v>
      </c>
      <c r="G19" s="172">
        <v>65</v>
      </c>
      <c r="H19" s="190">
        <v>142.38</v>
      </c>
      <c r="I19" s="172">
        <v>0</v>
      </c>
      <c r="J19" s="172">
        <v>0</v>
      </c>
      <c r="K19" s="173">
        <f>ROUND($F$19+$H$19+$I$19+$J$19,2)</f>
        <v>612.47</v>
      </c>
      <c r="L19" s="197" t="s">
        <v>219</v>
      </c>
    </row>
    <row r="20" spans="1:12">
      <c r="A20" s="167">
        <v>10</v>
      </c>
      <c r="B20" s="169" t="s">
        <v>122</v>
      </c>
      <c r="C20" s="169"/>
      <c r="D20" s="170"/>
      <c r="E20" s="167" t="s">
        <v>17</v>
      </c>
      <c r="F20" s="171">
        <v>299.07</v>
      </c>
      <c r="G20" s="172">
        <v>0</v>
      </c>
      <c r="H20" s="172">
        <v>0</v>
      </c>
      <c r="I20" s="172">
        <v>0</v>
      </c>
      <c r="J20" s="172">
        <v>0</v>
      </c>
      <c r="K20" s="173">
        <f>ROUND($F$20+$H$20+$I$20+$J$20,2)</f>
        <v>299.07</v>
      </c>
      <c r="L20" s="197" t="s">
        <v>220</v>
      </c>
    </row>
    <row r="21" spans="1:12">
      <c r="A21" s="167">
        <v>11</v>
      </c>
      <c r="B21" s="174" t="s">
        <v>144</v>
      </c>
      <c r="C21" s="169"/>
      <c r="D21" s="170"/>
      <c r="E21" s="167" t="s">
        <v>17</v>
      </c>
      <c r="F21" s="191">
        <v>120</v>
      </c>
      <c r="G21" s="172">
        <v>0</v>
      </c>
      <c r="H21" s="172">
        <v>0</v>
      </c>
      <c r="I21" s="172">
        <v>0</v>
      </c>
      <c r="J21" s="172">
        <v>0</v>
      </c>
      <c r="K21" s="173">
        <f>ROUND($F$21+$H$21+$I$21+$J$21,2)</f>
        <v>120</v>
      </c>
      <c r="L21" s="197" t="s">
        <v>124</v>
      </c>
    </row>
    <row r="22" spans="1:12">
      <c r="A22" s="167">
        <v>12</v>
      </c>
      <c r="B22" s="175" t="s">
        <v>125</v>
      </c>
      <c r="C22" s="169"/>
      <c r="D22" s="170"/>
      <c r="E22" s="167" t="s">
        <v>123</v>
      </c>
      <c r="F22" s="176">
        <v>0</v>
      </c>
      <c r="G22" s="172">
        <v>0</v>
      </c>
      <c r="H22" s="172">
        <v>0</v>
      </c>
      <c r="I22" s="172">
        <v>0</v>
      </c>
      <c r="J22" s="172">
        <v>0</v>
      </c>
      <c r="K22" s="173">
        <f>ROUND($F$22+$H$22+$I$22+$J$22,2)</f>
        <v>0</v>
      </c>
      <c r="L22" s="197" t="s">
        <v>124</v>
      </c>
    </row>
    <row r="23" spans="1:12">
      <c r="A23" s="167">
        <v>13</v>
      </c>
      <c r="B23" s="169" t="s">
        <v>126</v>
      </c>
      <c r="C23" s="169"/>
      <c r="D23" s="170"/>
      <c r="E23" s="167" t="s">
        <v>127</v>
      </c>
      <c r="F23" s="171">
        <v>696.26</v>
      </c>
      <c r="G23" s="172">
        <v>0</v>
      </c>
      <c r="H23" s="172">
        <v>0</v>
      </c>
      <c r="I23" s="172">
        <v>0</v>
      </c>
      <c r="J23" s="172">
        <v>0</v>
      </c>
      <c r="K23" s="173">
        <f>ROUND($F$23+$H$23+$I$23+$J$23,2)</f>
        <v>696.26</v>
      </c>
      <c r="L23" s="197" t="s">
        <v>221</v>
      </c>
    </row>
    <row r="24" spans="1:12">
      <c r="A24" s="167">
        <v>14</v>
      </c>
      <c r="B24" s="169" t="s">
        <v>128</v>
      </c>
      <c r="C24" s="169"/>
      <c r="D24" s="170"/>
      <c r="E24" s="167" t="s">
        <v>127</v>
      </c>
      <c r="F24" s="171">
        <v>582.24</v>
      </c>
      <c r="G24" s="172">
        <v>0</v>
      </c>
      <c r="H24" s="172">
        <v>0</v>
      </c>
      <c r="I24" s="172">
        <v>0</v>
      </c>
      <c r="J24" s="172">
        <v>0</v>
      </c>
      <c r="K24" s="173">
        <f>ROUND($F$24+$H$24+$I$24+$J$24,2)</f>
        <v>582.24</v>
      </c>
      <c r="L24" s="197" t="s">
        <v>222</v>
      </c>
    </row>
    <row r="25" spans="1:12" ht="22.5">
      <c r="A25" s="167">
        <v>15</v>
      </c>
      <c r="B25" s="169" t="s">
        <v>129</v>
      </c>
      <c r="C25" s="169"/>
      <c r="D25" s="170"/>
      <c r="E25" s="167" t="s">
        <v>123</v>
      </c>
      <c r="F25" s="176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f>ROUND($F$25+$H$25+$I$25+$J$25,2)</f>
        <v>0</v>
      </c>
      <c r="L25" s="197" t="s">
        <v>124</v>
      </c>
    </row>
    <row r="26" spans="1:12">
      <c r="A26" s="167">
        <v>16</v>
      </c>
      <c r="B26" s="177" t="s">
        <v>130</v>
      </c>
      <c r="C26" s="169"/>
      <c r="D26" s="170"/>
      <c r="E26" s="167" t="s">
        <v>85</v>
      </c>
      <c r="F26" s="171">
        <v>37.380000000000003</v>
      </c>
      <c r="G26" s="172">
        <v>0</v>
      </c>
      <c r="H26" s="172">
        <v>0</v>
      </c>
      <c r="I26" s="172">
        <v>0</v>
      </c>
      <c r="J26" s="172">
        <v>0</v>
      </c>
      <c r="K26" s="173">
        <f>ROUND($F$26+$H$26+$I$26+$J$26,2)</f>
        <v>37.380000000000003</v>
      </c>
      <c r="L26" s="197" t="s">
        <v>223</v>
      </c>
    </row>
    <row r="27" spans="1:12">
      <c r="A27" s="167">
        <v>17</v>
      </c>
      <c r="B27" s="177" t="s">
        <v>163</v>
      </c>
      <c r="C27" s="169"/>
      <c r="D27" s="170"/>
      <c r="E27" s="167" t="s">
        <v>123</v>
      </c>
      <c r="F27" s="176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f>ROUND($F$27+$H$27+$I$27+$J$27,2)</f>
        <v>0</v>
      </c>
      <c r="L27" s="197" t="s">
        <v>124</v>
      </c>
    </row>
    <row r="28" spans="1:12">
      <c r="A28" s="167">
        <v>19</v>
      </c>
      <c r="B28" s="178" t="s">
        <v>164</v>
      </c>
      <c r="C28" s="169"/>
      <c r="D28" s="170"/>
      <c r="E28" s="167" t="s">
        <v>123</v>
      </c>
      <c r="F28" s="171">
        <v>189.25</v>
      </c>
      <c r="G28" s="172">
        <v>0</v>
      </c>
      <c r="H28" s="172">
        <v>0</v>
      </c>
      <c r="I28" s="172">
        <v>0</v>
      </c>
      <c r="J28" s="172">
        <v>0</v>
      </c>
      <c r="K28" s="173">
        <f>ROUND($F$28+$H$28+$I$28+$J$28,2)</f>
        <v>189.25</v>
      </c>
      <c r="L28" s="197" t="s">
        <v>224</v>
      </c>
    </row>
    <row r="29" spans="1:12">
      <c r="A29" s="167">
        <v>20</v>
      </c>
      <c r="B29" s="179" t="s">
        <v>87</v>
      </c>
      <c r="C29" s="169"/>
      <c r="D29" s="170"/>
      <c r="E29" s="167" t="s">
        <v>123</v>
      </c>
      <c r="F29" s="176">
        <v>3.79</v>
      </c>
      <c r="G29" s="172">
        <v>0</v>
      </c>
      <c r="H29" s="172">
        <v>0</v>
      </c>
      <c r="I29" s="172">
        <v>0</v>
      </c>
      <c r="J29" s="172">
        <v>0</v>
      </c>
      <c r="K29" s="173">
        <f>ROUND($F$29+$H$29+$I$29+$J$29,2)</f>
        <v>3.79</v>
      </c>
      <c r="L29" s="197" t="s">
        <v>124</v>
      </c>
    </row>
    <row r="30" spans="1:12">
      <c r="A30" s="167">
        <v>21</v>
      </c>
      <c r="B30" s="179" t="s">
        <v>190</v>
      </c>
      <c r="C30" s="169"/>
      <c r="D30" s="170"/>
      <c r="E30" s="167" t="s">
        <v>22</v>
      </c>
      <c r="F30" s="176">
        <v>25</v>
      </c>
      <c r="G30" s="172">
        <v>0</v>
      </c>
      <c r="H30" s="172">
        <v>0</v>
      </c>
      <c r="I30" s="172">
        <v>0</v>
      </c>
      <c r="J30" s="172">
        <v>0</v>
      </c>
      <c r="K30" s="173">
        <f>ROUND($F$30+$H$30+$I$30+$J$30,2)</f>
        <v>25</v>
      </c>
      <c r="L30" s="197" t="s">
        <v>124</v>
      </c>
    </row>
    <row r="31" spans="1:12">
      <c r="A31" s="167">
        <v>22</v>
      </c>
      <c r="B31" s="179" t="s">
        <v>89</v>
      </c>
      <c r="C31" s="169"/>
      <c r="D31" s="170"/>
      <c r="E31" s="167" t="s">
        <v>90</v>
      </c>
      <c r="F31" s="176">
        <v>30</v>
      </c>
      <c r="G31" s="172">
        <v>0</v>
      </c>
      <c r="H31" s="172">
        <v>0</v>
      </c>
      <c r="I31" s="172">
        <v>0</v>
      </c>
      <c r="J31" s="172">
        <v>0</v>
      </c>
      <c r="K31" s="173">
        <f>ROUND($F$31+$H$31+$I$31+$J$31,2)</f>
        <v>30</v>
      </c>
      <c r="L31" s="197" t="s">
        <v>124</v>
      </c>
    </row>
    <row r="32" spans="1:12">
      <c r="A32" s="167">
        <v>23</v>
      </c>
      <c r="B32" s="179" t="s">
        <v>93</v>
      </c>
      <c r="C32" s="169"/>
      <c r="D32" s="170"/>
      <c r="E32" s="167" t="s">
        <v>34</v>
      </c>
      <c r="F32" s="176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f>ROUND($F$32+$H$32+$I$32+$J$32,2)</f>
        <v>0</v>
      </c>
      <c r="L32" s="197" t="s">
        <v>124</v>
      </c>
    </row>
    <row r="33" spans="1:12">
      <c r="A33" s="167"/>
      <c r="B33" s="179"/>
      <c r="C33" s="169"/>
      <c r="D33" s="170"/>
      <c r="E33" s="167"/>
      <c r="F33" s="192"/>
      <c r="G33" s="172"/>
      <c r="H33" s="172"/>
      <c r="I33" s="172"/>
      <c r="J33" s="172"/>
      <c r="K33" s="173"/>
      <c r="L33" s="198"/>
    </row>
    <row r="34" spans="1:12">
      <c r="A34" s="180"/>
      <c r="B34" s="181"/>
      <c r="C34" s="182"/>
      <c r="D34" s="183"/>
      <c r="E34" s="184"/>
      <c r="F34" s="185"/>
      <c r="G34" s="184"/>
      <c r="H34" s="184"/>
      <c r="I34" s="184"/>
      <c r="J34" s="184"/>
      <c r="K34" s="184"/>
      <c r="L34" s="199"/>
    </row>
    <row r="35" spans="1:12">
      <c r="A35" s="2"/>
    </row>
  </sheetData>
  <mergeCells count="2">
    <mergeCell ref="A1:L1"/>
    <mergeCell ref="B8:D8"/>
  </mergeCells>
  <printOptions horizontalCentered="1"/>
  <pageMargins left="0.59055118110236227" right="0" top="0.59055118110236227" bottom="0.19685039370078741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view="pageBreakPreview" topLeftCell="A13" zoomScaleNormal="100" zoomScaleSheetLayoutView="100" workbookViewId="0">
      <selection activeCell="P26" sqref="P26"/>
    </sheetView>
  </sheetViews>
  <sheetFormatPr defaultRowHeight="15"/>
  <cols>
    <col min="1" max="1" width="1.375" style="72" customWidth="1"/>
    <col min="2" max="2" width="15.375" style="72" customWidth="1"/>
    <col min="3" max="3" width="19.25" style="72" customWidth="1"/>
    <col min="4" max="4" width="3.75" style="72" customWidth="1"/>
    <col min="5" max="5" width="7.875" style="72" customWidth="1"/>
    <col min="6" max="6" width="6.5" style="72" customWidth="1"/>
    <col min="7" max="7" width="6.875" style="72" customWidth="1"/>
    <col min="8" max="8" width="3" style="72" customWidth="1"/>
    <col min="9" max="9" width="6.5" style="72" customWidth="1"/>
    <col min="10" max="10" width="9" style="72"/>
    <col min="11" max="11" width="2.625" style="72" customWidth="1"/>
    <col min="12" max="12" width="5.625" style="72" customWidth="1"/>
    <col min="13" max="13" width="5.125" style="72" customWidth="1"/>
    <col min="14" max="14" width="3.875" style="72" customWidth="1"/>
    <col min="15" max="15" width="3.75" style="72" customWidth="1"/>
    <col min="16" max="16" width="10.5" style="72" customWidth="1"/>
    <col min="17" max="17" width="8.75" style="72" customWidth="1"/>
    <col min="18" max="16384" width="9" style="72"/>
  </cols>
  <sheetData>
    <row r="1" spans="1:20" ht="21">
      <c r="A1" s="66"/>
      <c r="B1" s="67" t="s">
        <v>185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20" ht="21">
      <c r="A2" s="66"/>
      <c r="B2" s="66" t="s">
        <v>184</v>
      </c>
      <c r="C2" s="66"/>
      <c r="D2" s="158" t="s">
        <v>111</v>
      </c>
      <c r="E2" s="241">
        <v>2</v>
      </c>
      <c r="F2" s="241"/>
      <c r="G2" s="73" t="s">
        <v>105</v>
      </c>
      <c r="H2" s="241">
        <v>10</v>
      </c>
      <c r="I2" s="241"/>
      <c r="J2" s="66"/>
      <c r="K2" s="66"/>
      <c r="L2" s="69"/>
      <c r="M2" s="70"/>
      <c r="N2" s="71"/>
      <c r="O2" s="158" t="s">
        <v>77</v>
      </c>
      <c r="P2" s="87">
        <f>ROUND(E2*H2,2)</f>
        <v>20</v>
      </c>
      <c r="Q2" s="158" t="s">
        <v>22</v>
      </c>
      <c r="R2" s="140"/>
    </row>
    <row r="3" spans="1:20" ht="21">
      <c r="A3" s="66"/>
      <c r="B3" s="66" t="s">
        <v>113</v>
      </c>
      <c r="C3" s="66"/>
      <c r="D3" s="158" t="s">
        <v>111</v>
      </c>
      <c r="E3" s="241">
        <v>4</v>
      </c>
      <c r="F3" s="241"/>
      <c r="G3" s="73" t="s">
        <v>105</v>
      </c>
      <c r="H3" s="241">
        <v>290</v>
      </c>
      <c r="I3" s="241"/>
      <c r="J3" s="73" t="s">
        <v>105</v>
      </c>
      <c r="K3" s="245">
        <f>M1/100</f>
        <v>0.15</v>
      </c>
      <c r="L3" s="245"/>
      <c r="M3" s="66"/>
      <c r="N3" s="66"/>
      <c r="O3" s="158" t="s">
        <v>77</v>
      </c>
      <c r="P3" s="87">
        <f>ROUND(E3*H3*K3,2)</f>
        <v>174</v>
      </c>
      <c r="Q3" s="158" t="s">
        <v>20</v>
      </c>
      <c r="R3" s="140"/>
    </row>
    <row r="4" spans="1:20" ht="21">
      <c r="A4" s="66"/>
      <c r="B4" s="66" t="s">
        <v>110</v>
      </c>
      <c r="C4" s="66"/>
      <c r="D4" s="158" t="s">
        <v>111</v>
      </c>
      <c r="E4" s="247">
        <v>0</v>
      </c>
      <c r="F4" s="247"/>
      <c r="G4" s="73" t="s">
        <v>81</v>
      </c>
      <c r="H4" s="241">
        <v>5000</v>
      </c>
      <c r="I4" s="241"/>
      <c r="J4" s="66" t="s">
        <v>20</v>
      </c>
      <c r="K4" s="66"/>
      <c r="L4" s="66"/>
      <c r="M4" s="66"/>
      <c r="N4" s="66"/>
      <c r="O4" s="158" t="s">
        <v>77</v>
      </c>
      <c r="P4" s="87">
        <f>ROUND(E4/H4,2)</f>
        <v>0</v>
      </c>
      <c r="Q4" s="158" t="s">
        <v>106</v>
      </c>
    </row>
    <row r="5" spans="1:20" ht="21">
      <c r="A5" s="66"/>
      <c r="B5" s="66" t="s">
        <v>117</v>
      </c>
      <c r="C5" s="66"/>
      <c r="D5" s="158" t="s">
        <v>111</v>
      </c>
      <c r="E5" s="243">
        <f>ค่าวัสดุและดำเนินการ!K11</f>
        <v>2200</v>
      </c>
      <c r="F5" s="243"/>
      <c r="G5" s="73"/>
      <c r="H5" s="246"/>
      <c r="I5" s="246"/>
      <c r="J5" s="78"/>
      <c r="K5" s="66"/>
      <c r="L5" s="66"/>
      <c r="M5" s="66"/>
      <c r="N5" s="66"/>
      <c r="O5" s="158" t="s">
        <v>77</v>
      </c>
      <c r="P5" s="87">
        <f>ROUND(E5+H5,2)</f>
        <v>2200</v>
      </c>
      <c r="Q5" s="158" t="s">
        <v>106</v>
      </c>
    </row>
    <row r="6" spans="1:20" ht="21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8" t="s">
        <v>77</v>
      </c>
      <c r="P6" s="145">
        <f>P2</f>
        <v>20</v>
      </c>
      <c r="Q6" s="158" t="s">
        <v>22</v>
      </c>
    </row>
    <row r="7" spans="1:20" ht="21">
      <c r="A7" s="66"/>
      <c r="B7" s="66" t="s">
        <v>112</v>
      </c>
      <c r="C7" s="66"/>
      <c r="D7" s="158" t="s">
        <v>111</v>
      </c>
      <c r="E7" s="239">
        <f>P6</f>
        <v>20</v>
      </c>
      <c r="F7" s="239"/>
      <c r="G7" s="73" t="s">
        <v>105</v>
      </c>
      <c r="H7" s="239">
        <f>M1</f>
        <v>15</v>
      </c>
      <c r="I7" s="239"/>
      <c r="J7" s="73" t="s">
        <v>114</v>
      </c>
      <c r="K7" s="66"/>
      <c r="L7" s="66"/>
      <c r="M7" s="66"/>
      <c r="N7" s="66"/>
      <c r="O7" s="158" t="s">
        <v>77</v>
      </c>
      <c r="P7" s="87">
        <f>ROUND(E7*(H7/100),2)</f>
        <v>3</v>
      </c>
      <c r="Q7" s="158" t="s">
        <v>20</v>
      </c>
    </row>
    <row r="8" spans="1:20" ht="21">
      <c r="A8" s="66"/>
      <c r="B8" s="66" t="s">
        <v>117</v>
      </c>
      <c r="C8" s="66"/>
      <c r="D8" s="158" t="s">
        <v>111</v>
      </c>
      <c r="E8" s="243">
        <f>P7</f>
        <v>3</v>
      </c>
      <c r="F8" s="243"/>
      <c r="G8" s="73" t="s">
        <v>76</v>
      </c>
      <c r="H8" s="243">
        <f>P5</f>
        <v>2200</v>
      </c>
      <c r="I8" s="243"/>
      <c r="J8" s="158" t="s">
        <v>19</v>
      </c>
      <c r="K8" s="79"/>
      <c r="L8" s="66"/>
      <c r="M8" s="66"/>
      <c r="N8" s="66"/>
      <c r="O8" s="158" t="s">
        <v>77</v>
      </c>
      <c r="P8" s="87">
        <f>ROUND(E8*H8,2)</f>
        <v>6600</v>
      </c>
      <c r="Q8" s="158" t="s">
        <v>19</v>
      </c>
    </row>
    <row r="9" spans="1:20" ht="21">
      <c r="A9" s="66"/>
      <c r="B9" s="66" t="s">
        <v>78</v>
      </c>
      <c r="C9" s="66"/>
      <c r="D9" s="158" t="s">
        <v>111</v>
      </c>
      <c r="E9" s="159">
        <v>1</v>
      </c>
      <c r="F9" s="80" t="s">
        <v>131</v>
      </c>
      <c r="G9" s="247">
        <v>0</v>
      </c>
      <c r="H9" s="247"/>
      <c r="I9" s="73" t="s">
        <v>165</v>
      </c>
      <c r="J9" s="239">
        <f>P7</f>
        <v>3</v>
      </c>
      <c r="K9" s="239"/>
      <c r="L9" s="158" t="s">
        <v>20</v>
      </c>
      <c r="M9" s="77"/>
      <c r="N9" s="77"/>
      <c r="O9" s="158" t="s">
        <v>77</v>
      </c>
      <c r="P9" s="87">
        <f>ROUND(E9*G9*J9,2)</f>
        <v>0</v>
      </c>
      <c r="Q9" s="158" t="s">
        <v>19</v>
      </c>
    </row>
    <row r="10" spans="1:20" ht="21">
      <c r="A10" s="66"/>
      <c r="B10" s="66" t="s">
        <v>180</v>
      </c>
      <c r="C10" s="66"/>
      <c r="D10" s="158" t="s">
        <v>111</v>
      </c>
      <c r="E10" s="244">
        <v>46</v>
      </c>
      <c r="F10" s="241"/>
      <c r="G10" s="186" t="s">
        <v>181</v>
      </c>
      <c r="H10" s="240">
        <f>ค่าวัสดุและดำเนินการ!K12</f>
        <v>25339.25</v>
      </c>
      <c r="I10" s="240"/>
      <c r="J10" s="73" t="s">
        <v>82</v>
      </c>
      <c r="K10" s="66"/>
      <c r="L10" s="73" t="s">
        <v>182</v>
      </c>
      <c r="M10" s="66"/>
      <c r="N10" s="66"/>
      <c r="O10" s="158" t="s">
        <v>77</v>
      </c>
      <c r="P10" s="87">
        <f>ROUND((H10/1000)*E10,2)</f>
        <v>1165.6099999999999</v>
      </c>
      <c r="Q10" s="158" t="s">
        <v>19</v>
      </c>
    </row>
    <row r="11" spans="1:20" ht="21">
      <c r="A11" s="66"/>
      <c r="B11" s="66" t="s">
        <v>160</v>
      </c>
      <c r="C11" s="66"/>
      <c r="D11" s="158" t="s">
        <v>111</v>
      </c>
      <c r="E11" s="243">
        <f>ROUND(E10*(25/1000),2)</f>
        <v>1.1499999999999999</v>
      </c>
      <c r="F11" s="239" t="e">
        <f t="shared" ref="F11" si="0">ROUND(#REF!*#REF!,2)</f>
        <v>#REF!</v>
      </c>
      <c r="G11" s="186" t="s">
        <v>181</v>
      </c>
      <c r="H11" s="240">
        <f>ค่าวัสดุและดำเนินการ!K16</f>
        <v>67.290000000000006</v>
      </c>
      <c r="I11" s="240"/>
      <c r="J11" s="73" t="s">
        <v>186</v>
      </c>
      <c r="K11" s="66"/>
      <c r="L11" s="73"/>
      <c r="M11" s="66"/>
      <c r="N11" s="66"/>
      <c r="O11" s="158" t="s">
        <v>77</v>
      </c>
      <c r="P11" s="87">
        <f>ROUND(H11*E11,2)</f>
        <v>77.38</v>
      </c>
      <c r="Q11" s="158" t="s">
        <v>19</v>
      </c>
    </row>
    <row r="12" spans="1:20" ht="21">
      <c r="A12" s="66"/>
      <c r="B12" s="66" t="s">
        <v>108</v>
      </c>
      <c r="C12" s="66"/>
      <c r="D12" s="158" t="s">
        <v>111</v>
      </c>
      <c r="E12" s="241">
        <v>20.6</v>
      </c>
      <c r="F12" s="241"/>
      <c r="G12" s="158" t="s">
        <v>115</v>
      </c>
      <c r="H12" s="242">
        <v>10</v>
      </c>
      <c r="I12" s="242"/>
      <c r="J12" s="158" t="s">
        <v>34</v>
      </c>
      <c r="K12" s="66"/>
      <c r="L12" s="66"/>
      <c r="M12" s="158"/>
      <c r="N12" s="75"/>
      <c r="O12" s="158" t="s">
        <v>77</v>
      </c>
      <c r="P12" s="87">
        <f t="shared" ref="P12:P15" si="1">ROUND(E12*H12,2)</f>
        <v>206</v>
      </c>
      <c r="Q12" s="158" t="s">
        <v>19</v>
      </c>
      <c r="R12" s="140"/>
    </row>
    <row r="13" spans="1:20" ht="21">
      <c r="A13" s="66"/>
      <c r="B13" s="66" t="s">
        <v>183</v>
      </c>
      <c r="C13" s="66"/>
      <c r="D13" s="158" t="s">
        <v>111</v>
      </c>
      <c r="E13" s="241">
        <v>12.12</v>
      </c>
      <c r="F13" s="241"/>
      <c r="G13" s="158" t="s">
        <v>115</v>
      </c>
      <c r="H13" s="240">
        <f>P6</f>
        <v>20</v>
      </c>
      <c r="I13" s="240"/>
      <c r="J13" s="73" t="s">
        <v>22</v>
      </c>
      <c r="K13" s="66"/>
      <c r="L13" s="66"/>
      <c r="M13" s="66"/>
      <c r="N13" s="66"/>
      <c r="O13" s="158" t="s">
        <v>77</v>
      </c>
      <c r="P13" s="87">
        <f t="shared" si="1"/>
        <v>242.4</v>
      </c>
      <c r="Q13" s="158" t="s">
        <v>19</v>
      </c>
    </row>
    <row r="14" spans="1:20" ht="21">
      <c r="A14" s="66"/>
      <c r="B14" s="66" t="s">
        <v>109</v>
      </c>
      <c r="C14" s="66"/>
      <c r="D14" s="158" t="s">
        <v>111</v>
      </c>
      <c r="E14" s="241">
        <v>0</v>
      </c>
      <c r="F14" s="241"/>
      <c r="G14" s="158" t="s">
        <v>115</v>
      </c>
      <c r="H14" s="240">
        <f>P6</f>
        <v>20</v>
      </c>
      <c r="I14" s="240"/>
      <c r="J14" s="73" t="s">
        <v>22</v>
      </c>
      <c r="K14" s="82"/>
      <c r="L14" s="83"/>
      <c r="M14" s="83"/>
      <c r="N14" s="81"/>
      <c r="O14" s="158" t="s">
        <v>77</v>
      </c>
      <c r="P14" s="87">
        <f t="shared" si="1"/>
        <v>0</v>
      </c>
      <c r="Q14" s="158" t="s">
        <v>19</v>
      </c>
    </row>
    <row r="15" spans="1:20" ht="21">
      <c r="A15" s="66"/>
      <c r="B15" s="66" t="s">
        <v>116</v>
      </c>
      <c r="C15" s="66"/>
      <c r="D15" s="158" t="s">
        <v>111</v>
      </c>
      <c r="E15" s="241">
        <v>0</v>
      </c>
      <c r="F15" s="241"/>
      <c r="G15" s="158" t="s">
        <v>115</v>
      </c>
      <c r="H15" s="240">
        <f>P6</f>
        <v>20</v>
      </c>
      <c r="I15" s="240"/>
      <c r="J15" s="73" t="s">
        <v>22</v>
      </c>
      <c r="K15" s="82"/>
      <c r="L15" s="83"/>
      <c r="M15" s="83"/>
      <c r="N15" s="81"/>
      <c r="O15" s="158" t="s">
        <v>77</v>
      </c>
      <c r="P15" s="87">
        <f t="shared" si="1"/>
        <v>0</v>
      </c>
      <c r="Q15" s="158" t="s">
        <v>19</v>
      </c>
      <c r="T15" s="136"/>
    </row>
    <row r="16" spans="1:20" ht="21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8" t="s">
        <v>77</v>
      </c>
      <c r="P16" s="89">
        <f>ROUND((SUM(P8:P15)),2)</f>
        <v>8291.39</v>
      </c>
      <c r="Q16" s="158" t="s">
        <v>19</v>
      </c>
    </row>
    <row r="17" spans="1:17" ht="21">
      <c r="A17" s="66"/>
      <c r="B17" s="76" t="s">
        <v>80</v>
      </c>
      <c r="C17" s="66"/>
      <c r="D17" s="158" t="s">
        <v>111</v>
      </c>
      <c r="E17" s="239">
        <f>P16</f>
        <v>8291.39</v>
      </c>
      <c r="F17" s="239"/>
      <c r="G17" s="158" t="s">
        <v>81</v>
      </c>
      <c r="H17" s="240">
        <f>P6</f>
        <v>20</v>
      </c>
      <c r="I17" s="240"/>
      <c r="J17" s="78"/>
      <c r="K17" s="66"/>
      <c r="L17" s="66"/>
      <c r="M17" s="66"/>
      <c r="N17" s="66"/>
      <c r="O17" s="158" t="s">
        <v>77</v>
      </c>
      <c r="P17" s="135">
        <f>ROUND(E17/H17,2)</f>
        <v>414.57</v>
      </c>
      <c r="Q17" s="158" t="s">
        <v>102</v>
      </c>
    </row>
    <row r="18" spans="1:17" ht="21.75" thickBot="1">
      <c r="N18" s="88" t="s">
        <v>132</v>
      </c>
      <c r="O18" s="158" t="s">
        <v>77</v>
      </c>
      <c r="P18" s="200">
        <v>413</v>
      </c>
      <c r="Q18" s="158" t="s">
        <v>102</v>
      </c>
    </row>
    <row r="19" spans="1:17" ht="15.75" thickTop="1"/>
  </sheetData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27" right="0" top="0.59055118110236227" bottom="0" header="0.31496062992125984" footer="0.31496062992125984"/>
  <pageSetup paperSize="9" scale="7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view="pageBreakPreview" zoomScaleSheetLayoutView="100" workbookViewId="0">
      <selection activeCell="J27" sqref="J27:K27"/>
    </sheetView>
  </sheetViews>
  <sheetFormatPr defaultRowHeight="21"/>
  <cols>
    <col min="1" max="1" width="4.125" style="52" customWidth="1"/>
    <col min="2" max="5" width="9" style="1"/>
    <col min="6" max="6" width="1.5" style="1" customWidth="1"/>
    <col min="7" max="7" width="8.75" style="1" customWidth="1"/>
    <col min="8" max="8" width="7.25" style="1" customWidth="1"/>
    <col min="9" max="9" width="4.5" style="1" customWidth="1"/>
    <col min="10" max="10" width="5.125" style="1" customWidth="1"/>
    <col min="11" max="11" width="7.625" style="1" customWidth="1"/>
    <col min="12" max="12" width="2.5" style="1" customWidth="1"/>
    <col min="13" max="13" width="4" style="1" customWidth="1"/>
    <col min="14" max="14" width="10.625" style="1" customWidth="1"/>
    <col min="15" max="16384" width="9" style="1"/>
  </cols>
  <sheetData>
    <row r="1" spans="1:17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7">
      <c r="A2" s="60"/>
      <c r="B2" s="14" t="s">
        <v>189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7">
      <c r="A3" s="60"/>
      <c r="B3" s="14" t="s">
        <v>187</v>
      </c>
      <c r="C3" s="14"/>
      <c r="D3" s="14"/>
      <c r="E3" s="14"/>
      <c r="F3" s="248">
        <v>22.3</v>
      </c>
      <c r="G3" s="248"/>
      <c r="H3" s="53" t="s">
        <v>85</v>
      </c>
      <c r="I3" s="53" t="s">
        <v>86</v>
      </c>
      <c r="J3" s="248">
        <f>ROUND(ค่าวัสดุและดำเนินการ!K14/1000,2)</f>
        <v>24.1</v>
      </c>
      <c r="K3" s="248"/>
      <c r="L3" s="14"/>
      <c r="M3" s="53" t="s">
        <v>77</v>
      </c>
      <c r="N3" s="54">
        <f>ROUND(J3*F3,2)</f>
        <v>537.42999999999995</v>
      </c>
      <c r="O3" s="14" t="s">
        <v>83</v>
      </c>
    </row>
    <row r="4" spans="1:17">
      <c r="A4" s="60"/>
      <c r="B4" s="14" t="s">
        <v>87</v>
      </c>
      <c r="C4" s="14"/>
      <c r="D4" s="14"/>
      <c r="E4" s="14"/>
      <c r="F4" s="248">
        <v>20</v>
      </c>
      <c r="G4" s="248"/>
      <c r="H4" s="53" t="s">
        <v>88</v>
      </c>
      <c r="I4" s="53" t="s">
        <v>86</v>
      </c>
      <c r="J4" s="248">
        <f>ค่าวัสดุและดำเนินการ!K29</f>
        <v>3.79</v>
      </c>
      <c r="K4" s="248"/>
      <c r="L4" s="14"/>
      <c r="M4" s="53" t="s">
        <v>77</v>
      </c>
      <c r="N4" s="54">
        <f t="shared" ref="N4:N9" si="0">ROUND(J4*F4,2)</f>
        <v>75.8</v>
      </c>
      <c r="O4" s="14" t="s">
        <v>83</v>
      </c>
      <c r="Q4" s="14"/>
    </row>
    <row r="5" spans="1:17">
      <c r="A5" s="60"/>
      <c r="B5" s="14" t="s">
        <v>190</v>
      </c>
      <c r="C5" s="14"/>
      <c r="D5" s="14"/>
      <c r="E5" s="14"/>
      <c r="F5" s="248">
        <v>1.5</v>
      </c>
      <c r="G5" s="248"/>
      <c r="H5" s="53" t="s">
        <v>22</v>
      </c>
      <c r="I5" s="53" t="s">
        <v>86</v>
      </c>
      <c r="J5" s="248">
        <f>ค่าวัสดุและดำเนินการ!K30</f>
        <v>25</v>
      </c>
      <c r="K5" s="248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>
      <c r="A6" s="60"/>
      <c r="B6" s="14" t="s">
        <v>89</v>
      </c>
      <c r="C6" s="14"/>
      <c r="D6" s="14"/>
      <c r="E6" s="14"/>
      <c r="F6" s="248">
        <v>12.5</v>
      </c>
      <c r="G6" s="248"/>
      <c r="H6" s="53" t="s">
        <v>90</v>
      </c>
      <c r="I6" s="53" t="s">
        <v>86</v>
      </c>
      <c r="J6" s="248">
        <f>ค่าวัสดุและดำเนินการ!K31</f>
        <v>30</v>
      </c>
      <c r="K6" s="248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7">
      <c r="A7" s="60"/>
      <c r="B7" s="14" t="s">
        <v>91</v>
      </c>
      <c r="C7" s="14"/>
      <c r="D7" s="14"/>
      <c r="E7" s="14"/>
      <c r="F7" s="248">
        <v>10</v>
      </c>
      <c r="G7" s="248"/>
      <c r="H7" s="53" t="s">
        <v>92</v>
      </c>
      <c r="I7" s="53" t="s">
        <v>86</v>
      </c>
      <c r="J7" s="249">
        <v>14.55</v>
      </c>
      <c r="K7" s="249"/>
      <c r="L7" s="14"/>
      <c r="M7" s="53" t="s">
        <v>77</v>
      </c>
      <c r="N7" s="54">
        <f t="shared" si="0"/>
        <v>145.5</v>
      </c>
      <c r="O7" s="14" t="s">
        <v>83</v>
      </c>
    </row>
    <row r="8" spans="1:17">
      <c r="A8" s="60"/>
      <c r="B8" s="14" t="s">
        <v>93</v>
      </c>
      <c r="C8" s="14"/>
      <c r="D8" s="14"/>
      <c r="E8" s="14"/>
      <c r="F8" s="248">
        <v>10</v>
      </c>
      <c r="G8" s="248"/>
      <c r="H8" s="53" t="s">
        <v>92</v>
      </c>
      <c r="I8" s="53" t="s">
        <v>86</v>
      </c>
      <c r="J8" s="248">
        <f>ค่าวัสดุและดำเนินการ!K32</f>
        <v>0</v>
      </c>
      <c r="K8" s="248"/>
      <c r="L8" s="14"/>
      <c r="M8" s="53" t="s">
        <v>77</v>
      </c>
      <c r="N8" s="54">
        <f t="shared" si="0"/>
        <v>0</v>
      </c>
      <c r="O8" s="14" t="s">
        <v>83</v>
      </c>
    </row>
    <row r="9" spans="1:17">
      <c r="A9" s="60"/>
      <c r="B9" s="14" t="s">
        <v>94</v>
      </c>
      <c r="C9" s="14"/>
      <c r="D9" s="14"/>
      <c r="E9" s="14"/>
      <c r="F9" s="248">
        <v>1.5</v>
      </c>
      <c r="G9" s="248"/>
      <c r="H9" s="53" t="s">
        <v>22</v>
      </c>
      <c r="I9" s="53" t="s">
        <v>86</v>
      </c>
      <c r="J9" s="248">
        <f>แบบหล่อคอนกรีต!G24</f>
        <v>309</v>
      </c>
      <c r="K9" s="248"/>
      <c r="L9" s="14"/>
      <c r="M9" s="53" t="s">
        <v>77</v>
      </c>
      <c r="N9" s="54">
        <f t="shared" si="0"/>
        <v>463.5</v>
      </c>
      <c r="O9" s="14" t="s">
        <v>83</v>
      </c>
    </row>
    <row r="10" spans="1:17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1634.73</v>
      </c>
      <c r="O10" s="14" t="s">
        <v>83</v>
      </c>
    </row>
    <row r="11" spans="1:17" ht="21.75" thickBot="1">
      <c r="A11" s="60"/>
      <c r="B11" s="56" t="s">
        <v>80</v>
      </c>
      <c r="C11" s="14"/>
      <c r="D11" s="14"/>
      <c r="E11" s="14"/>
      <c r="F11" s="250">
        <f>N10</f>
        <v>1634.73</v>
      </c>
      <c r="G11" s="250"/>
      <c r="H11" s="14" t="s">
        <v>191</v>
      </c>
      <c r="I11" s="208">
        <v>10</v>
      </c>
      <c r="J11" s="208"/>
      <c r="K11" s="62"/>
      <c r="M11" s="53" t="s">
        <v>77</v>
      </c>
      <c r="N11" s="57">
        <f>ROUNDDOWN(N10/10,0)</f>
        <v>163</v>
      </c>
      <c r="O11" s="14" t="s">
        <v>83</v>
      </c>
    </row>
    <row r="12" spans="1:17" ht="21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7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7">
      <c r="A14" s="60"/>
      <c r="B14" s="14" t="s">
        <v>189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7">
      <c r="A15" s="60"/>
      <c r="B15" s="14" t="s">
        <v>192</v>
      </c>
      <c r="C15" s="14"/>
      <c r="D15" s="14"/>
      <c r="E15" s="14"/>
      <c r="F15" s="248">
        <v>13.9</v>
      </c>
      <c r="G15" s="248"/>
      <c r="H15" s="53" t="s">
        <v>85</v>
      </c>
      <c r="I15" s="53" t="s">
        <v>86</v>
      </c>
      <c r="J15" s="248">
        <f>ROUND(ค่าวัสดุและดำเนินการ!K13/1000,2)</f>
        <v>24.1</v>
      </c>
      <c r="K15" s="248"/>
      <c r="L15" s="14"/>
      <c r="M15" s="53" t="s">
        <v>77</v>
      </c>
      <c r="N15" s="54">
        <f>ROUND(J15*F15,2)</f>
        <v>334.99</v>
      </c>
      <c r="O15" s="14" t="s">
        <v>83</v>
      </c>
    </row>
    <row r="16" spans="1:17">
      <c r="A16" s="60"/>
      <c r="B16" s="14" t="s">
        <v>97</v>
      </c>
      <c r="C16" s="14"/>
      <c r="D16" s="14"/>
      <c r="E16" s="14"/>
      <c r="F16" s="248">
        <v>10</v>
      </c>
      <c r="G16" s="248"/>
      <c r="H16" s="53" t="s">
        <v>92</v>
      </c>
      <c r="I16" s="53" t="s">
        <v>86</v>
      </c>
      <c r="J16" s="249">
        <v>14.55</v>
      </c>
      <c r="K16" s="249"/>
      <c r="L16" s="14"/>
      <c r="M16" s="53" t="s">
        <v>77</v>
      </c>
      <c r="N16" s="54">
        <f>ROUND(J16*F16,2)</f>
        <v>145.5</v>
      </c>
      <c r="O16" s="14" t="s">
        <v>83</v>
      </c>
    </row>
    <row r="17" spans="1:15">
      <c r="A17" s="60"/>
      <c r="B17" s="14" t="s">
        <v>98</v>
      </c>
      <c r="C17" s="14"/>
      <c r="D17" s="14"/>
      <c r="E17" s="14"/>
      <c r="F17" s="248">
        <v>20</v>
      </c>
      <c r="G17" s="248"/>
      <c r="H17" s="53" t="s">
        <v>88</v>
      </c>
      <c r="I17" s="53" t="s">
        <v>86</v>
      </c>
      <c r="J17" s="249">
        <v>0</v>
      </c>
      <c r="K17" s="249"/>
      <c r="L17" s="14"/>
      <c r="M17" s="53" t="s">
        <v>77</v>
      </c>
      <c r="N17" s="54">
        <f>ROUND(J17*F17,2)</f>
        <v>0</v>
      </c>
      <c r="O17" s="14" t="s">
        <v>83</v>
      </c>
    </row>
    <row r="18" spans="1:15">
      <c r="A18" s="60"/>
      <c r="B18" s="14" t="s">
        <v>99</v>
      </c>
      <c r="C18" s="14"/>
      <c r="D18" s="14"/>
      <c r="E18" s="14"/>
      <c r="F18" s="248">
        <v>4</v>
      </c>
      <c r="G18" s="248"/>
      <c r="H18" s="53" t="s">
        <v>90</v>
      </c>
      <c r="I18" s="53" t="s">
        <v>86</v>
      </c>
      <c r="J18" s="248">
        <f>ค่าวัสดุและดำเนินการ!K31</f>
        <v>30</v>
      </c>
      <c r="K18" s="248"/>
      <c r="L18" s="14"/>
      <c r="M18" s="53" t="s">
        <v>77</v>
      </c>
      <c r="N18" s="54">
        <f>ROUND(J18*F18,2)</f>
        <v>120</v>
      </c>
      <c r="O18" s="14" t="s">
        <v>83</v>
      </c>
    </row>
    <row r="19" spans="1:15">
      <c r="A19" s="60"/>
      <c r="B19" s="14" t="s">
        <v>93</v>
      </c>
      <c r="C19" s="14"/>
      <c r="D19" s="14"/>
      <c r="E19" s="14"/>
      <c r="F19" s="248">
        <v>10</v>
      </c>
      <c r="G19" s="248"/>
      <c r="H19" s="53" t="s">
        <v>92</v>
      </c>
      <c r="I19" s="53" t="s">
        <v>86</v>
      </c>
      <c r="J19" s="248">
        <f>ค่าวัสดุและดำเนินการ!K32</f>
        <v>0</v>
      </c>
      <c r="K19" s="248"/>
      <c r="L19" s="14"/>
      <c r="M19" s="53" t="s">
        <v>77</v>
      </c>
      <c r="N19" s="54">
        <f>ROUND(J19*F19,2)</f>
        <v>0</v>
      </c>
      <c r="O19" s="14" t="s">
        <v>83</v>
      </c>
    </row>
    <row r="20" spans="1:15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600.49</v>
      </c>
      <c r="O20" s="14" t="s">
        <v>83</v>
      </c>
    </row>
    <row r="21" spans="1:15" ht="21.75" thickBot="1">
      <c r="A21" s="60"/>
      <c r="B21" s="18" t="s">
        <v>80</v>
      </c>
      <c r="C21" s="14"/>
      <c r="D21" s="14"/>
      <c r="E21" s="14"/>
      <c r="F21" s="250">
        <f>N20</f>
        <v>600.49</v>
      </c>
      <c r="G21" s="250"/>
      <c r="H21" s="14" t="s">
        <v>191</v>
      </c>
      <c r="I21" s="208">
        <v>10</v>
      </c>
      <c r="J21" s="208"/>
      <c r="K21" s="62"/>
      <c r="M21" s="189" t="s">
        <v>77</v>
      </c>
      <c r="N21" s="57">
        <f>ROUNDDOWN(N20/10,0)</f>
        <v>60</v>
      </c>
      <c r="O21" s="14" t="s">
        <v>83</v>
      </c>
    </row>
    <row r="22" spans="1:15" ht="21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>
      <c r="A24" s="59"/>
      <c r="B24" s="14" t="s">
        <v>189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>
      <c r="A25" s="59"/>
      <c r="B25" s="14" t="s">
        <v>188</v>
      </c>
      <c r="C25" s="14"/>
      <c r="D25" s="14"/>
      <c r="E25" s="14"/>
      <c r="F25" s="248">
        <v>15.8</v>
      </c>
      <c r="G25" s="248"/>
      <c r="H25" s="53" t="s">
        <v>85</v>
      </c>
      <c r="I25" s="53" t="s">
        <v>86</v>
      </c>
      <c r="J25" s="248">
        <f>ROUND(ค่าวัสดุและดำเนินการ!K15/1000,2)</f>
        <v>23.45</v>
      </c>
      <c r="K25" s="248"/>
      <c r="L25" s="14"/>
      <c r="M25" s="53" t="s">
        <v>77</v>
      </c>
      <c r="N25" s="54">
        <f>ROUND(J25*F25,2)</f>
        <v>370.51</v>
      </c>
      <c r="O25" s="14" t="s">
        <v>83</v>
      </c>
    </row>
    <row r="26" spans="1:15">
      <c r="A26" s="59"/>
      <c r="B26" s="14" t="s">
        <v>97</v>
      </c>
      <c r="C26" s="14"/>
      <c r="D26" s="14"/>
      <c r="E26" s="14"/>
      <c r="F26" s="248">
        <v>10</v>
      </c>
      <c r="G26" s="248"/>
      <c r="H26" s="53" t="s">
        <v>92</v>
      </c>
      <c r="I26" s="53" t="s">
        <v>86</v>
      </c>
      <c r="J26" s="249">
        <v>14.55</v>
      </c>
      <c r="K26" s="249"/>
      <c r="L26" s="14"/>
      <c r="M26" s="53" t="s">
        <v>77</v>
      </c>
      <c r="N26" s="54">
        <f>ROUND(J26*F26,2)</f>
        <v>145.5</v>
      </c>
      <c r="O26" s="14" t="s">
        <v>83</v>
      </c>
    </row>
    <row r="27" spans="1:15">
      <c r="A27" s="59"/>
      <c r="B27" s="14" t="s">
        <v>99</v>
      </c>
      <c r="C27" s="14"/>
      <c r="D27" s="14"/>
      <c r="E27" s="14"/>
      <c r="F27" s="248">
        <v>5</v>
      </c>
      <c r="G27" s="248"/>
      <c r="H27" s="53" t="s">
        <v>90</v>
      </c>
      <c r="I27" s="53" t="s">
        <v>86</v>
      </c>
      <c r="J27" s="248">
        <f>ค่าวัสดุและดำเนินการ!K31</f>
        <v>30</v>
      </c>
      <c r="K27" s="248"/>
      <c r="L27" s="14"/>
      <c r="M27" s="53" t="s">
        <v>77</v>
      </c>
      <c r="N27" s="54">
        <f>ROUND(J27*F27,2)</f>
        <v>150</v>
      </c>
      <c r="O27" s="14" t="s">
        <v>83</v>
      </c>
    </row>
    <row r="28" spans="1:15">
      <c r="A28" s="59"/>
      <c r="B28" s="14" t="s">
        <v>93</v>
      </c>
      <c r="C28" s="14"/>
      <c r="D28" s="14"/>
      <c r="E28" s="14"/>
      <c r="F28" s="248">
        <v>10</v>
      </c>
      <c r="G28" s="248"/>
      <c r="H28" s="53" t="s">
        <v>92</v>
      </c>
      <c r="I28" s="53" t="s">
        <v>86</v>
      </c>
      <c r="J28" s="248">
        <f>ค่าวัสดุและดำเนินการ!K32</f>
        <v>0</v>
      </c>
      <c r="K28" s="248"/>
      <c r="L28" s="14"/>
      <c r="M28" s="53" t="s">
        <v>77</v>
      </c>
      <c r="N28" s="54">
        <f>ROUND(J28*F28,2)</f>
        <v>0</v>
      </c>
      <c r="O28" s="14" t="s">
        <v>83</v>
      </c>
    </row>
    <row r="29" spans="1:15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666.01</v>
      </c>
      <c r="O29" s="14" t="s">
        <v>83</v>
      </c>
    </row>
    <row r="30" spans="1:15" ht="21.75" thickBot="1">
      <c r="A30" s="59"/>
      <c r="B30" s="18" t="s">
        <v>80</v>
      </c>
      <c r="C30" s="14"/>
      <c r="D30" s="14"/>
      <c r="E30" s="14"/>
      <c r="F30" s="250">
        <f>N29</f>
        <v>666.01</v>
      </c>
      <c r="G30" s="250"/>
      <c r="H30" s="14" t="s">
        <v>191</v>
      </c>
      <c r="I30" s="208">
        <v>10</v>
      </c>
      <c r="J30" s="208"/>
      <c r="K30" s="62"/>
      <c r="M30" s="189" t="s">
        <v>77</v>
      </c>
      <c r="N30" s="57">
        <f>ROUNDDOWN(N29/10,0)</f>
        <v>66</v>
      </c>
      <c r="O30" s="14" t="s">
        <v>83</v>
      </c>
    </row>
    <row r="31" spans="1:15" ht="21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3" right="0" top="0.59055118110236227" bottom="0" header="0.31496062992125984" footer="0.31496062992125984"/>
  <pageSetup paperSize="9" scale="90" orientation="portrait" horizontalDpi="300" verticalDpi="300" r:id="rId1"/>
  <rowBreaks count="1" manualBreakCount="1">
    <brk id="31" max="16383" man="1"/>
  </rowBreaks>
  <colBreaks count="1" manualBreakCount="1">
    <brk id="15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0" zoomScaleNormal="110" zoomScaleSheetLayoutView="110" workbookViewId="0">
      <selection activeCell="E15" sqref="E15"/>
    </sheetView>
  </sheetViews>
  <sheetFormatPr defaultRowHeight="14.25"/>
  <cols>
    <col min="2" max="2" width="9.875" customWidth="1"/>
    <col min="3" max="3" width="7.25" customWidth="1"/>
    <col min="5" max="5" width="13.25" customWidth="1"/>
    <col min="6" max="6" width="8.25" customWidth="1"/>
    <col min="7" max="7" width="7" customWidth="1"/>
    <col min="8" max="8" width="3" customWidth="1"/>
    <col min="9" max="9" width="10.125" customWidth="1"/>
    <col min="10" max="10" width="12" customWidth="1"/>
  </cols>
  <sheetData>
    <row r="1" spans="1:10" ht="21">
      <c r="A1" s="86">
        <v>1</v>
      </c>
      <c r="B1" s="45" t="s">
        <v>141</v>
      </c>
      <c r="C1" s="91"/>
      <c r="D1" s="92"/>
      <c r="E1" s="47"/>
      <c r="F1" s="91"/>
      <c r="G1" s="47"/>
      <c r="H1" s="47"/>
      <c r="I1" s="93"/>
      <c r="J1" s="94"/>
    </row>
    <row r="2" spans="1:10" ht="21">
      <c r="A2" s="86"/>
      <c r="B2" s="14" t="s">
        <v>142</v>
      </c>
      <c r="C2" s="14"/>
      <c r="D2" s="14"/>
      <c r="E2" s="56"/>
      <c r="F2" s="18"/>
      <c r="G2" s="47"/>
      <c r="H2" s="47" t="s">
        <v>21</v>
      </c>
      <c r="I2" s="118">
        <f>ค่าวัสดุและดำเนินการ!K18</f>
        <v>516.21</v>
      </c>
      <c r="J2" s="94" t="s">
        <v>158</v>
      </c>
    </row>
    <row r="3" spans="1:10" ht="21">
      <c r="A3" s="86"/>
      <c r="B3" s="113" t="s">
        <v>143</v>
      </c>
      <c r="C3" s="46"/>
      <c r="D3" s="95">
        <v>0</v>
      </c>
      <c r="E3" s="48" t="s">
        <v>133</v>
      </c>
      <c r="G3" s="47"/>
      <c r="H3" s="47" t="s">
        <v>21</v>
      </c>
      <c r="I3" s="96">
        <v>0</v>
      </c>
      <c r="J3" s="94" t="s">
        <v>158</v>
      </c>
    </row>
    <row r="4" spans="1:10" ht="21">
      <c r="A4" s="86"/>
      <c r="B4" s="46" t="s">
        <v>73</v>
      </c>
      <c r="C4" s="46"/>
      <c r="D4" s="46"/>
      <c r="E4" s="47"/>
      <c r="F4" s="48"/>
      <c r="G4" s="47"/>
      <c r="H4" s="47"/>
      <c r="I4" s="116">
        <f>ROUND(SUM(I1:I3),2)</f>
        <v>516.21</v>
      </c>
      <c r="J4" s="94" t="s">
        <v>158</v>
      </c>
    </row>
    <row r="5" spans="1:10" ht="21">
      <c r="A5" s="86"/>
      <c r="B5" s="46" t="s">
        <v>159</v>
      </c>
      <c r="C5" s="46"/>
      <c r="D5" s="114">
        <f>I4</f>
        <v>516.21</v>
      </c>
      <c r="E5" s="47"/>
      <c r="F5" s="48"/>
      <c r="G5" s="47"/>
      <c r="H5" s="47" t="s">
        <v>21</v>
      </c>
      <c r="I5" s="115">
        <f>ROUND(D5*1.25,2)</f>
        <v>645.26</v>
      </c>
      <c r="J5" s="94" t="s">
        <v>106</v>
      </c>
    </row>
    <row r="6" spans="1:10" ht="21">
      <c r="A6" s="86"/>
      <c r="B6" s="14" t="s">
        <v>166</v>
      </c>
      <c r="C6" s="14"/>
      <c r="D6" s="14"/>
      <c r="E6" s="56"/>
      <c r="F6" s="18"/>
      <c r="G6" s="47"/>
      <c r="H6" s="47" t="s">
        <v>21</v>
      </c>
      <c r="I6" s="97">
        <v>0</v>
      </c>
      <c r="J6" s="94" t="s">
        <v>106</v>
      </c>
    </row>
    <row r="7" spans="1:10" ht="21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645.26</v>
      </c>
      <c r="J7" s="94" t="s">
        <v>158</v>
      </c>
    </row>
    <row r="8" spans="1:10" ht="21.75" thickBot="1">
      <c r="A8" s="86"/>
      <c r="B8" s="1"/>
      <c r="C8" s="1"/>
      <c r="D8" s="1"/>
      <c r="E8" s="1"/>
      <c r="F8" s="46" t="s">
        <v>132</v>
      </c>
      <c r="G8" s="1"/>
      <c r="H8" s="1"/>
      <c r="I8" s="117">
        <f>ROUNDDOWN(I7,0)</f>
        <v>645</v>
      </c>
      <c r="J8" s="94" t="s">
        <v>158</v>
      </c>
    </row>
    <row r="9" spans="1:10" ht="15" thickTop="1"/>
    <row r="16" spans="1:10">
      <c r="J16" s="119"/>
    </row>
  </sheetData>
  <printOptions horizontalCentered="1"/>
  <pageMargins left="0.59055118110236227" right="0.19685039370078741" top="0.39370078740157483" bottom="0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4" zoomScaleSheetLayoutView="100" workbookViewId="0">
      <selection activeCell="K9" sqref="K9"/>
    </sheetView>
  </sheetViews>
  <sheetFormatPr defaultRowHeight="14.25"/>
  <cols>
    <col min="1" max="1" width="4.875" customWidth="1"/>
    <col min="2" max="2" width="17.25" customWidth="1"/>
    <col min="3" max="3" width="22.5" customWidth="1"/>
    <col min="4" max="4" width="5.625" customWidth="1"/>
    <col min="5" max="5" width="6.375" customWidth="1"/>
    <col min="6" max="6" width="7.25" customWidth="1"/>
  </cols>
  <sheetData>
    <row r="1" spans="1:8" ht="21">
      <c r="A1" s="7" t="s">
        <v>23</v>
      </c>
      <c r="B1" s="7"/>
      <c r="C1" s="7" t="s">
        <v>0</v>
      </c>
      <c r="D1" s="7" t="s">
        <v>24</v>
      </c>
      <c r="E1" s="7" t="s">
        <v>1</v>
      </c>
      <c r="F1" s="120" t="s">
        <v>68</v>
      </c>
      <c r="G1" s="7" t="s">
        <v>145</v>
      </c>
      <c r="H1" s="7" t="s">
        <v>13</v>
      </c>
    </row>
    <row r="2" spans="1:8" ht="21">
      <c r="A2" s="121">
        <v>1</v>
      </c>
      <c r="B2" s="37" t="s">
        <v>161</v>
      </c>
      <c r="C2" s="15"/>
      <c r="D2" s="122"/>
      <c r="E2" s="143"/>
      <c r="F2" s="123"/>
      <c r="G2" s="124"/>
      <c r="H2" s="143" t="s">
        <v>146</v>
      </c>
    </row>
    <row r="3" spans="1:8" ht="21">
      <c r="A3" s="124"/>
      <c r="B3" s="15" t="s">
        <v>148</v>
      </c>
      <c r="C3" s="15"/>
      <c r="D3" s="126">
        <v>1</v>
      </c>
      <c r="E3" s="143" t="s">
        <v>127</v>
      </c>
      <c r="F3" s="127">
        <f>ค่าวัสดุและดำเนินการ!K23</f>
        <v>696.26</v>
      </c>
      <c r="G3" s="128">
        <f>D3*F3</f>
        <v>696.26</v>
      </c>
      <c r="H3" s="143"/>
    </row>
    <row r="4" spans="1:8" ht="21">
      <c r="A4" s="124"/>
      <c r="B4" s="15" t="s">
        <v>149</v>
      </c>
      <c r="C4" s="15"/>
      <c r="D4" s="126">
        <v>0.3</v>
      </c>
      <c r="E4" s="143" t="s">
        <v>127</v>
      </c>
      <c r="F4" s="127">
        <f>ค่าวัสดุและดำเนินการ!K24</f>
        <v>582.24</v>
      </c>
      <c r="G4" s="128">
        <f>D4*F4</f>
        <v>174.672</v>
      </c>
      <c r="H4" s="125"/>
    </row>
    <row r="5" spans="1:8" ht="21">
      <c r="A5" s="124"/>
      <c r="B5" s="15" t="s">
        <v>153</v>
      </c>
      <c r="C5" s="15"/>
      <c r="D5" s="126">
        <v>0.3</v>
      </c>
      <c r="E5" s="143" t="s">
        <v>154</v>
      </c>
      <c r="F5" s="127">
        <f>ค่าวัสดุและดำเนินการ!K25</f>
        <v>0</v>
      </c>
      <c r="G5" s="128">
        <f>D5*F5</f>
        <v>0</v>
      </c>
      <c r="H5" s="125"/>
    </row>
    <row r="6" spans="1:8" ht="21">
      <c r="A6" s="124"/>
      <c r="B6" s="15" t="s">
        <v>150</v>
      </c>
      <c r="C6" s="15"/>
      <c r="D6" s="126">
        <f>D3*25%</f>
        <v>0.25</v>
      </c>
      <c r="E6" s="143" t="s">
        <v>85</v>
      </c>
      <c r="F6" s="127">
        <f>ค่าวัสดุและดำเนินการ!K26</f>
        <v>37.380000000000003</v>
      </c>
      <c r="G6" s="128">
        <f>D6*F6</f>
        <v>9.3450000000000006</v>
      </c>
      <c r="H6" s="125"/>
    </row>
    <row r="7" spans="1:8" ht="21">
      <c r="A7" s="124"/>
      <c r="B7" s="15" t="s">
        <v>155</v>
      </c>
      <c r="C7" s="15"/>
      <c r="D7" s="126">
        <v>1</v>
      </c>
      <c r="E7" s="143" t="s">
        <v>22</v>
      </c>
      <c r="F7" s="127">
        <v>0</v>
      </c>
      <c r="G7" s="128">
        <f>D7*F7</f>
        <v>0</v>
      </c>
      <c r="H7" s="125"/>
    </row>
    <row r="8" spans="1:8" ht="21">
      <c r="A8" s="124"/>
      <c r="B8" s="15"/>
      <c r="C8" s="129" t="s">
        <v>12</v>
      </c>
      <c r="D8" s="126"/>
      <c r="E8" s="143"/>
      <c r="F8" s="130" t="s">
        <v>111</v>
      </c>
      <c r="G8" s="49">
        <f>ROUND(SUM(G3:G7),2)</f>
        <v>880.28</v>
      </c>
      <c r="H8" s="125"/>
    </row>
    <row r="9" spans="1:8" ht="21">
      <c r="A9" s="124"/>
      <c r="B9" s="15"/>
      <c r="C9" s="129" t="s">
        <v>162</v>
      </c>
      <c r="D9" s="133">
        <v>1</v>
      </c>
      <c r="E9" s="143" t="s">
        <v>22</v>
      </c>
      <c r="F9" s="142" t="s">
        <v>111</v>
      </c>
      <c r="G9" s="141">
        <f>ROUND(G8/4,2)</f>
        <v>220.07</v>
      </c>
      <c r="H9" s="139"/>
    </row>
    <row r="10" spans="1:8" ht="21">
      <c r="A10" s="124"/>
      <c r="B10" s="15" t="s">
        <v>147</v>
      </c>
      <c r="C10" s="15"/>
      <c r="D10" s="126">
        <v>1</v>
      </c>
      <c r="E10" s="143" t="s">
        <v>22</v>
      </c>
      <c r="F10" s="130" t="s">
        <v>111</v>
      </c>
      <c r="G10" s="134">
        <v>133</v>
      </c>
      <c r="H10" s="125"/>
    </row>
    <row r="11" spans="1:8" ht="21.75" thickBot="1">
      <c r="A11" s="7"/>
      <c r="B11" s="7"/>
      <c r="C11" s="131" t="s">
        <v>157</v>
      </c>
      <c r="D11" s="122">
        <v>1</v>
      </c>
      <c r="E11" s="143" t="s">
        <v>22</v>
      </c>
      <c r="F11" s="130" t="s">
        <v>111</v>
      </c>
      <c r="G11" s="132">
        <f>ROUNDDOWN(G9+G10,0)</f>
        <v>353</v>
      </c>
      <c r="H11" s="125" t="s">
        <v>151</v>
      </c>
    </row>
    <row r="12" spans="1:8" ht="15" thickTop="1"/>
    <row r="14" spans="1:8" ht="21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0" t="s">
        <v>68</v>
      </c>
      <c r="G14" s="7" t="s">
        <v>145</v>
      </c>
      <c r="H14" s="7" t="s">
        <v>13</v>
      </c>
    </row>
    <row r="15" spans="1:8" ht="21">
      <c r="A15" s="121">
        <v>2</v>
      </c>
      <c r="B15" s="37" t="s">
        <v>152</v>
      </c>
      <c r="C15" s="15"/>
      <c r="D15" s="122"/>
      <c r="E15" s="90"/>
      <c r="F15" s="123"/>
      <c r="G15" s="124"/>
      <c r="H15" s="90" t="s">
        <v>146</v>
      </c>
    </row>
    <row r="16" spans="1:8" ht="21">
      <c r="A16" s="124"/>
      <c r="B16" s="15" t="s">
        <v>148</v>
      </c>
      <c r="C16" s="15"/>
      <c r="D16" s="126">
        <v>1</v>
      </c>
      <c r="E16" s="90" t="s">
        <v>127</v>
      </c>
      <c r="F16" s="127">
        <f>ค่าวัสดุและดำเนินการ!K23</f>
        <v>696.26</v>
      </c>
      <c r="G16" s="128">
        <f>D16*F16</f>
        <v>696.26</v>
      </c>
      <c r="H16" s="90"/>
    </row>
    <row r="17" spans="1:8" ht="21">
      <c r="A17" s="124"/>
      <c r="B17" s="15" t="s">
        <v>149</v>
      </c>
      <c r="C17" s="15"/>
      <c r="D17" s="126">
        <v>0.3</v>
      </c>
      <c r="E17" s="90" t="s">
        <v>127</v>
      </c>
      <c r="F17" s="127">
        <f>ค่าวัสดุและดำเนินการ!K24</f>
        <v>582.24</v>
      </c>
      <c r="G17" s="128">
        <f>D17*F17</f>
        <v>174.672</v>
      </c>
      <c r="H17" s="125"/>
    </row>
    <row r="18" spans="1:8" ht="21">
      <c r="A18" s="124"/>
      <c r="B18" s="15" t="s">
        <v>153</v>
      </c>
      <c r="C18" s="15"/>
      <c r="D18" s="126">
        <v>0.3</v>
      </c>
      <c r="E18" s="90" t="s">
        <v>154</v>
      </c>
      <c r="F18" s="127">
        <f>ค่าวัสดุและดำเนินการ!K25</f>
        <v>0</v>
      </c>
      <c r="G18" s="128">
        <f>D18*F18</f>
        <v>0</v>
      </c>
      <c r="H18" s="125"/>
    </row>
    <row r="19" spans="1:8" ht="21">
      <c r="A19" s="124"/>
      <c r="B19" s="15" t="s">
        <v>150</v>
      </c>
      <c r="C19" s="15"/>
      <c r="D19" s="126">
        <f>D16*25%</f>
        <v>0.25</v>
      </c>
      <c r="E19" s="90" t="s">
        <v>85</v>
      </c>
      <c r="F19" s="127">
        <f>ค่าวัสดุและดำเนินการ!K26</f>
        <v>37.380000000000003</v>
      </c>
      <c r="G19" s="128">
        <f>D19*F19</f>
        <v>9.3450000000000006</v>
      </c>
      <c r="H19" s="125"/>
    </row>
    <row r="20" spans="1:8" ht="21">
      <c r="A20" s="124"/>
      <c r="B20" s="15" t="s">
        <v>155</v>
      </c>
      <c r="C20" s="15"/>
      <c r="D20" s="126">
        <v>1</v>
      </c>
      <c r="E20" s="90" t="s">
        <v>22</v>
      </c>
      <c r="F20" s="127">
        <v>0</v>
      </c>
      <c r="G20" s="128">
        <f>D20*F20</f>
        <v>0</v>
      </c>
      <c r="H20" s="125"/>
    </row>
    <row r="21" spans="1:8" ht="21">
      <c r="A21" s="124"/>
      <c r="B21" s="15"/>
      <c r="C21" s="129" t="s">
        <v>12</v>
      </c>
      <c r="D21" s="126"/>
      <c r="E21" s="90"/>
      <c r="F21" s="130" t="s">
        <v>111</v>
      </c>
      <c r="G21" s="49">
        <f>ROUND(SUM(G16:G20),2)</f>
        <v>880.28</v>
      </c>
      <c r="H21" s="125"/>
    </row>
    <row r="22" spans="1:8" ht="21">
      <c r="A22" s="124"/>
      <c r="B22" s="15"/>
      <c r="C22" s="129" t="s">
        <v>156</v>
      </c>
      <c r="D22" s="133">
        <v>1</v>
      </c>
      <c r="E22" s="137" t="s">
        <v>22</v>
      </c>
      <c r="F22" s="138" t="s">
        <v>111</v>
      </c>
      <c r="G22" s="141">
        <f>ROUND(G21/5,2)</f>
        <v>176.06</v>
      </c>
      <c r="H22" s="139"/>
    </row>
    <row r="23" spans="1:8" ht="21">
      <c r="A23" s="124"/>
      <c r="B23" s="15" t="s">
        <v>147</v>
      </c>
      <c r="C23" s="15"/>
      <c r="D23" s="126">
        <v>1</v>
      </c>
      <c r="E23" s="90" t="s">
        <v>22</v>
      </c>
      <c r="F23" s="130" t="s">
        <v>111</v>
      </c>
      <c r="G23" s="134">
        <v>133</v>
      </c>
      <c r="H23" s="125"/>
    </row>
    <row r="24" spans="1:8" ht="21.75" thickBot="1">
      <c r="A24" s="7"/>
      <c r="B24" s="7"/>
      <c r="C24" s="131" t="s">
        <v>157</v>
      </c>
      <c r="D24" s="122">
        <v>1</v>
      </c>
      <c r="E24" s="90" t="s">
        <v>22</v>
      </c>
      <c r="F24" s="130" t="s">
        <v>111</v>
      </c>
      <c r="G24" s="132">
        <f>ROUNDDOWN(G22+G23,0)</f>
        <v>309</v>
      </c>
      <c r="H24" s="125" t="s">
        <v>151</v>
      </c>
    </row>
    <row r="25" spans="1:8" ht="15" thickTop="1"/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120" zoomScaleNormal="120" zoomScaleSheetLayoutView="120" workbookViewId="0">
      <selection activeCell="J13" sqref="J13"/>
    </sheetView>
  </sheetViews>
  <sheetFormatPr defaultRowHeight="21"/>
  <cols>
    <col min="1" max="4" width="9" style="1"/>
    <col min="5" max="5" width="13.5" style="1" customWidth="1"/>
    <col min="6" max="8" width="9" style="1"/>
    <col min="9" max="9" width="1.875" style="1" customWidth="1"/>
    <col min="10" max="10" width="6.25" style="1" customWidth="1"/>
    <col min="11" max="11" width="4.75" style="1" customWidth="1"/>
    <col min="12" max="12" width="9" style="1"/>
    <col min="13" max="13" width="11" style="1" customWidth="1"/>
    <col min="14" max="14" width="14" style="1" customWidth="1"/>
    <col min="15" max="16384" width="9" style="1"/>
  </cols>
  <sheetData>
    <row r="1" spans="1:14">
      <c r="A1" s="210" t="s">
        <v>171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4">
      <c r="A3" s="1" t="str">
        <f>ค่าวัสดุและดำเนินการ!A3</f>
        <v>โครงการ      : ก่อสร้างถนน คสล. เข้าสู่พื้นที่ทำการเกษตร บ้านห้วยสนาว  หมู่ที่ 2 (หมอน 4)</v>
      </c>
      <c r="J3" s="1" t="str">
        <f>ค่าวัสดุและดำเนินการ!I3</f>
        <v>ตามแบบมาตรฐานถนน คสล. เลขที่ ท.1-01</v>
      </c>
    </row>
    <row r="4" spans="1:14">
      <c r="A4" s="1" t="str">
        <f>ค่าวัสดุและดำเนินการ!A4</f>
        <v xml:space="preserve">ปริมาณงาน   : ก่อสร้างถนนคสล. ขนาดกว้าง 4.00 เมตร  ยาว 290.00 เมตร  หนา 0.15 เมตร พร้อมไหล่ทาง 2 ข้าง  กว้างเฉลี่ย 0.30 เมตร </v>
      </c>
    </row>
    <row r="5" spans="1:14">
      <c r="A5" s="1" t="str">
        <f>ค่าวัสดุและดำเนินการ!A5</f>
        <v>ที่ตั้งโครงการ : บ้านห้วยสะนาว  หมู่ที่ 2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30.00 - 30.99  บาท/ลิตร</v>
      </c>
    </row>
    <row r="6" spans="1:1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1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14">
      <c r="A8" s="1" t="s">
        <v>241</v>
      </c>
      <c r="G8" s="1" t="s">
        <v>239</v>
      </c>
    </row>
    <row r="9" spans="1:14">
      <c r="A9" s="222" t="s">
        <v>23</v>
      </c>
      <c r="B9" s="224" t="s">
        <v>0</v>
      </c>
      <c r="C9" s="224"/>
      <c r="D9" s="224"/>
      <c r="E9" s="225"/>
      <c r="F9" s="222" t="s">
        <v>1</v>
      </c>
      <c r="G9" s="228" t="s">
        <v>24</v>
      </c>
      <c r="H9" s="230" t="s">
        <v>68</v>
      </c>
      <c r="I9" s="231"/>
      <c r="J9" s="230" t="s">
        <v>25</v>
      </c>
      <c r="K9" s="231"/>
      <c r="L9" s="234" t="s">
        <v>26</v>
      </c>
      <c r="M9" s="19" t="s">
        <v>27</v>
      </c>
      <c r="N9" s="234" t="s">
        <v>75</v>
      </c>
    </row>
    <row r="10" spans="1:14">
      <c r="A10" s="223"/>
      <c r="B10" s="226"/>
      <c r="C10" s="226"/>
      <c r="D10" s="226"/>
      <c r="E10" s="227"/>
      <c r="F10" s="223"/>
      <c r="G10" s="229"/>
      <c r="H10" s="232" t="s">
        <v>69</v>
      </c>
      <c r="I10" s="233"/>
      <c r="J10" s="232"/>
      <c r="K10" s="233"/>
      <c r="L10" s="235"/>
      <c r="M10" s="20" t="s">
        <v>28</v>
      </c>
      <c r="N10" s="235"/>
    </row>
    <row r="11" spans="1:14">
      <c r="A11" s="98">
        <v>1</v>
      </c>
      <c r="B11" s="99" t="s">
        <v>229</v>
      </c>
      <c r="C11" s="22"/>
      <c r="D11" s="23"/>
      <c r="E11" s="24"/>
      <c r="F11" s="25"/>
      <c r="G11" s="26"/>
      <c r="H11" s="102"/>
      <c r="I11" s="103"/>
      <c r="J11" s="220"/>
      <c r="K11" s="221"/>
      <c r="L11" s="27"/>
      <c r="M11" s="27"/>
      <c r="N11" s="28"/>
    </row>
    <row r="12" spans="1:14">
      <c r="A12" s="98"/>
      <c r="B12" s="30" t="s">
        <v>136</v>
      </c>
      <c r="C12" s="30"/>
      <c r="D12" s="29"/>
      <c r="E12" s="31"/>
      <c r="F12" s="21"/>
      <c r="G12" s="26"/>
      <c r="H12" s="212"/>
      <c r="I12" s="213"/>
      <c r="J12" s="212"/>
      <c r="K12" s="213"/>
      <c r="L12" s="32"/>
      <c r="M12" s="41"/>
      <c r="N12" s="27"/>
    </row>
    <row r="13" spans="1:14">
      <c r="A13" s="98">
        <v>2</v>
      </c>
      <c r="B13" s="100" t="s">
        <v>226</v>
      </c>
      <c r="C13" s="30"/>
      <c r="D13" s="29"/>
      <c r="E13" s="31"/>
      <c r="F13" s="21"/>
      <c r="G13" s="26"/>
      <c r="H13" s="202"/>
      <c r="I13" s="203"/>
      <c r="J13" s="202"/>
      <c r="K13" s="203"/>
      <c r="L13" s="32"/>
      <c r="M13" s="41"/>
      <c r="N13" s="27"/>
    </row>
    <row r="14" spans="1:14">
      <c r="A14" s="98"/>
      <c r="B14" s="30" t="s">
        <v>227</v>
      </c>
      <c r="C14" s="30"/>
      <c r="D14" s="29"/>
      <c r="E14" s="31"/>
      <c r="F14" s="21"/>
      <c r="G14" s="26"/>
      <c r="H14" s="212"/>
      <c r="I14" s="213"/>
      <c r="J14" s="212"/>
      <c r="K14" s="213"/>
      <c r="L14" s="32"/>
      <c r="M14" s="41"/>
      <c r="N14" s="27"/>
    </row>
    <row r="15" spans="1:14">
      <c r="A15" s="98">
        <v>3</v>
      </c>
      <c r="B15" s="100" t="s">
        <v>135</v>
      </c>
      <c r="C15" s="30"/>
      <c r="D15" s="29"/>
      <c r="E15" s="31"/>
      <c r="F15" s="21"/>
      <c r="G15" s="26"/>
      <c r="H15" s="202"/>
      <c r="I15" s="203"/>
      <c r="J15" s="202"/>
      <c r="K15" s="203"/>
      <c r="L15" s="32"/>
      <c r="M15" s="41"/>
      <c r="N15" s="27"/>
    </row>
    <row r="16" spans="1:14">
      <c r="A16" s="98"/>
      <c r="B16" s="30" t="s">
        <v>231</v>
      </c>
      <c r="C16" s="30"/>
      <c r="D16" s="29"/>
      <c r="E16" s="31"/>
      <c r="F16" s="21"/>
      <c r="G16" s="26"/>
      <c r="H16" s="212"/>
      <c r="I16" s="213"/>
      <c r="J16" s="212"/>
      <c r="K16" s="213"/>
      <c r="L16" s="32"/>
      <c r="M16" s="41"/>
      <c r="N16" s="27"/>
    </row>
    <row r="17" spans="1:14">
      <c r="A17" s="98"/>
      <c r="B17" s="30" t="s">
        <v>232</v>
      </c>
      <c r="C17" s="30"/>
      <c r="D17" s="29"/>
      <c r="E17" s="31"/>
      <c r="F17" s="21"/>
      <c r="G17" s="26"/>
      <c r="H17" s="212"/>
      <c r="I17" s="213"/>
      <c r="J17" s="212"/>
      <c r="K17" s="213"/>
      <c r="L17" s="32"/>
      <c r="M17" s="41"/>
      <c r="N17" s="27"/>
    </row>
    <row r="18" spans="1:14">
      <c r="A18" s="98">
        <v>4</v>
      </c>
      <c r="B18" s="100" t="s">
        <v>137</v>
      </c>
      <c r="C18" s="30"/>
      <c r="D18" s="29"/>
      <c r="E18" s="31"/>
      <c r="F18" s="25"/>
      <c r="G18" s="34"/>
      <c r="H18" s="41"/>
      <c r="I18" s="101"/>
      <c r="J18" s="212"/>
      <c r="K18" s="213"/>
      <c r="L18" s="32"/>
      <c r="M18" s="41"/>
      <c r="N18" s="27"/>
    </row>
    <row r="19" spans="1:14">
      <c r="A19" s="98"/>
      <c r="B19" s="30" t="s">
        <v>233</v>
      </c>
      <c r="C19" s="30"/>
      <c r="D19" s="29"/>
      <c r="E19" s="31" t="s">
        <v>170</v>
      </c>
      <c r="F19" s="21"/>
      <c r="G19" s="26"/>
      <c r="H19" s="212"/>
      <c r="I19" s="213"/>
      <c r="J19" s="212"/>
      <c r="K19" s="213"/>
      <c r="L19" s="32"/>
      <c r="M19" s="41"/>
      <c r="N19" s="27"/>
    </row>
    <row r="20" spans="1:14">
      <c r="A20" s="98">
        <v>5</v>
      </c>
      <c r="B20" s="100" t="s">
        <v>138</v>
      </c>
      <c r="C20" s="30"/>
      <c r="D20" s="29"/>
      <c r="E20" s="31"/>
      <c r="F20" s="25"/>
      <c r="G20" s="34"/>
      <c r="H20" s="202"/>
      <c r="I20" s="203"/>
      <c r="J20" s="202"/>
      <c r="K20" s="203"/>
      <c r="L20" s="32"/>
      <c r="M20" s="41"/>
      <c r="N20" s="27"/>
    </row>
    <row r="21" spans="1:14">
      <c r="A21" s="98"/>
      <c r="B21" s="30" t="s">
        <v>234</v>
      </c>
      <c r="C21" s="30"/>
      <c r="D21" s="29"/>
      <c r="E21" s="31"/>
      <c r="F21" s="21"/>
      <c r="G21" s="26"/>
      <c r="H21" s="212"/>
      <c r="I21" s="213"/>
      <c r="J21" s="212"/>
      <c r="K21" s="213"/>
      <c r="L21" s="32"/>
      <c r="M21" s="41"/>
      <c r="N21" s="27"/>
    </row>
    <row r="22" spans="1:14">
      <c r="A22" s="98"/>
      <c r="B22" s="30" t="s">
        <v>235</v>
      </c>
      <c r="C22" s="30"/>
      <c r="D22" s="29"/>
      <c r="E22" s="31"/>
      <c r="F22" s="21"/>
      <c r="G22" s="26"/>
      <c r="H22" s="212"/>
      <c r="I22" s="213"/>
      <c r="J22" s="212"/>
      <c r="K22" s="213"/>
      <c r="L22" s="32"/>
      <c r="M22" s="41"/>
      <c r="N22" s="27"/>
    </row>
    <row r="23" spans="1:14">
      <c r="A23" s="98"/>
      <c r="B23" s="30" t="s">
        <v>236</v>
      </c>
      <c r="C23" s="30"/>
      <c r="D23" s="29"/>
      <c r="E23" s="31"/>
      <c r="F23" s="21"/>
      <c r="G23" s="26"/>
      <c r="H23" s="212"/>
      <c r="I23" s="213"/>
      <c r="J23" s="212"/>
      <c r="K23" s="213"/>
      <c r="L23" s="32"/>
      <c r="M23" s="41"/>
      <c r="N23" s="27"/>
    </row>
    <row r="24" spans="1:14">
      <c r="A24" s="98"/>
      <c r="B24" s="30" t="s">
        <v>237</v>
      </c>
      <c r="C24" s="30"/>
      <c r="D24" s="29"/>
      <c r="E24" s="31"/>
      <c r="F24" s="21"/>
      <c r="G24" s="26"/>
      <c r="H24" s="212"/>
      <c r="I24" s="213"/>
      <c r="J24" s="212"/>
      <c r="K24" s="213"/>
      <c r="L24" s="32"/>
      <c r="M24" s="41"/>
      <c r="N24" s="27"/>
    </row>
    <row r="25" spans="1:14">
      <c r="A25" s="98">
        <v>6</v>
      </c>
      <c r="B25" s="100" t="s">
        <v>139</v>
      </c>
      <c r="C25" s="30"/>
      <c r="D25" s="29"/>
      <c r="E25" s="31"/>
      <c r="F25" s="25"/>
      <c r="G25" s="34"/>
      <c r="H25" s="202"/>
      <c r="I25" s="203"/>
      <c r="J25" s="202"/>
      <c r="K25" s="203"/>
      <c r="L25" s="32"/>
      <c r="M25" s="41"/>
      <c r="N25" s="27"/>
    </row>
    <row r="26" spans="1:14">
      <c r="A26" s="98"/>
      <c r="B26" s="30" t="s">
        <v>238</v>
      </c>
      <c r="C26" s="30"/>
      <c r="D26" s="29"/>
      <c r="E26" s="31"/>
      <c r="F26" s="21"/>
      <c r="G26" s="26"/>
      <c r="H26" s="212"/>
      <c r="I26" s="213"/>
      <c r="J26" s="212"/>
      <c r="K26" s="213"/>
      <c r="L26" s="32"/>
      <c r="M26" s="41"/>
      <c r="N26" s="27"/>
    </row>
    <row r="27" spans="1:14">
      <c r="A27" s="204">
        <v>7</v>
      </c>
      <c r="B27" s="104" t="s">
        <v>74</v>
      </c>
      <c r="C27" s="104"/>
      <c r="D27" s="105"/>
      <c r="E27" s="106"/>
      <c r="F27" s="107"/>
      <c r="G27" s="108"/>
      <c r="H27" s="109"/>
      <c r="I27" s="110"/>
      <c r="J27" s="109"/>
      <c r="K27" s="110"/>
      <c r="L27" s="40"/>
      <c r="M27" s="35"/>
      <c r="N27" s="27"/>
    </row>
    <row r="28" spans="1:14">
      <c r="A28" s="15"/>
      <c r="B28" s="15"/>
      <c r="C28" s="36"/>
      <c r="D28" s="37"/>
      <c r="E28" s="37"/>
      <c r="F28" s="15"/>
      <c r="G28" s="206"/>
      <c r="H28" s="206"/>
      <c r="I28" s="15"/>
      <c r="J28" s="15"/>
      <c r="K28" s="38"/>
      <c r="L28" s="14"/>
      <c r="M28" s="36" t="s">
        <v>140</v>
      </c>
      <c r="N28" s="112"/>
    </row>
    <row r="29" spans="1:14" ht="21.75" thickBot="1">
      <c r="A29" s="15"/>
      <c r="B29" s="15"/>
      <c r="C29" s="36"/>
      <c r="D29" s="37"/>
      <c r="E29" s="37"/>
      <c r="F29" s="15"/>
      <c r="G29" s="206"/>
      <c r="H29" s="206"/>
      <c r="I29" s="15"/>
      <c r="J29" s="15"/>
      <c r="K29" s="38"/>
      <c r="L29" s="14"/>
      <c r="M29" s="36" t="s">
        <v>209</v>
      </c>
      <c r="N29" s="111"/>
    </row>
    <row r="30" spans="1:14" ht="22.5" thickTop="1" thickBot="1">
      <c r="A30" s="14"/>
      <c r="B30" s="16" t="s">
        <v>29</v>
      </c>
      <c r="C30" s="17"/>
      <c r="D30" s="16"/>
      <c r="E30" s="16"/>
      <c r="H30" s="201"/>
      <c r="I30" s="14"/>
      <c r="J30" s="217"/>
      <c r="K30" s="218"/>
      <c r="L30" s="219"/>
      <c r="M30" s="33"/>
      <c r="N30" s="39"/>
    </row>
    <row r="31" spans="1:14" ht="21.75" thickBot="1">
      <c r="A31" s="14"/>
      <c r="B31" s="16" t="s">
        <v>30</v>
      </c>
      <c r="C31" s="17"/>
      <c r="D31" s="16"/>
      <c r="E31" s="16"/>
      <c r="H31" s="201"/>
      <c r="I31" s="14"/>
      <c r="J31" s="217"/>
      <c r="K31" s="218"/>
      <c r="L31" s="219"/>
      <c r="M31" s="33"/>
      <c r="N31" s="39"/>
    </row>
    <row r="32" spans="1:14" ht="21.75" thickBot="1">
      <c r="A32" s="14"/>
      <c r="B32" s="16"/>
      <c r="C32" s="17"/>
      <c r="D32" s="16"/>
      <c r="E32" s="16"/>
      <c r="H32" s="201"/>
      <c r="I32" s="14"/>
      <c r="J32" s="205"/>
      <c r="K32" s="205"/>
      <c r="L32" s="205"/>
      <c r="M32" s="33"/>
      <c r="N32" s="39"/>
    </row>
    <row r="33" spans="1:14" ht="21.75" thickBot="1">
      <c r="A33" s="14"/>
      <c r="B33" s="16" t="s">
        <v>31</v>
      </c>
      <c r="C33" s="17"/>
      <c r="D33" s="16"/>
      <c r="E33" s="16"/>
      <c r="H33" s="201"/>
      <c r="I33" s="14"/>
      <c r="J33" s="251"/>
      <c r="K33" s="252"/>
      <c r="L33" s="253"/>
      <c r="M33" s="33"/>
      <c r="N33" s="39"/>
    </row>
    <row r="34" spans="1:14" ht="21.75" thickBot="1">
      <c r="A34" s="14"/>
      <c r="B34" s="16" t="s">
        <v>32</v>
      </c>
      <c r="C34" s="17"/>
      <c r="D34" s="16"/>
      <c r="E34" s="16"/>
      <c r="H34" s="201"/>
      <c r="I34" s="14"/>
      <c r="J34" s="251"/>
      <c r="K34" s="252"/>
      <c r="L34" s="253"/>
      <c r="M34" s="33"/>
      <c r="N34" s="39"/>
    </row>
    <row r="40" spans="1:14">
      <c r="G40" s="3" t="s">
        <v>240</v>
      </c>
      <c r="I40" s="3"/>
      <c r="J40" s="3"/>
      <c r="K40" s="3"/>
    </row>
    <row r="41" spans="1:14">
      <c r="G41" s="209" t="s">
        <v>172</v>
      </c>
      <c r="H41" s="209"/>
      <c r="I41" s="209"/>
      <c r="J41" s="209"/>
      <c r="K41" s="209"/>
      <c r="L41" s="207"/>
    </row>
    <row r="42" spans="1:14">
      <c r="G42" s="209" t="s">
        <v>173</v>
      </c>
      <c r="H42" s="209"/>
      <c r="I42" s="209"/>
      <c r="J42" s="209"/>
      <c r="K42" s="209"/>
    </row>
  </sheetData>
  <mergeCells count="38">
    <mergeCell ref="J33:L33"/>
    <mergeCell ref="J34:L34"/>
    <mergeCell ref="G41:K41"/>
    <mergeCell ref="G42:K42"/>
    <mergeCell ref="J19:K19"/>
    <mergeCell ref="H24:I24"/>
    <mergeCell ref="J24:K24"/>
    <mergeCell ref="H26:I26"/>
    <mergeCell ref="J26:K26"/>
    <mergeCell ref="H21:I21"/>
    <mergeCell ref="J21:K21"/>
    <mergeCell ref="H23:I23"/>
    <mergeCell ref="J23:K23"/>
    <mergeCell ref="J30:L30"/>
    <mergeCell ref="J31:L31"/>
    <mergeCell ref="A1:N1"/>
    <mergeCell ref="H12:I12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J12:K12"/>
    <mergeCell ref="H14:I14"/>
    <mergeCell ref="J14:K14"/>
    <mergeCell ref="H16:I16"/>
    <mergeCell ref="J16:K16"/>
    <mergeCell ref="J17:K17"/>
    <mergeCell ref="J18:K18"/>
    <mergeCell ref="H17:I17"/>
    <mergeCell ref="H19:I19"/>
    <mergeCell ref="H22:I22"/>
    <mergeCell ref="J22:K22"/>
  </mergeCells>
  <pageMargins left="0.39370078740157483" right="0" top="0.59055118110236227" bottom="0" header="0.31496062992125984" footer="0.31496062992125984"/>
  <pageSetup paperSize="9" scale="68" orientation="portrait" horizontalDpi="300" verticalDpi="300" r:id="rId1"/>
  <headerFooter>
    <oddHeader>&amp;Rหน้าที่ &amp;P / &amp;N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แบบสรุปราคากลาง</vt:lpstr>
      <vt:lpstr>ค่าวัสดุและดำเนินการ</vt:lpstr>
      <vt:lpstr>ผิวทางคอนกรีตผสมเสร็จ</vt:lpstr>
      <vt:lpstr>รอยต่อ</vt:lpstr>
      <vt:lpstr>ทรายหยาบรองใต้ผิวคอนกรีต</vt:lpstr>
      <vt:lpstr>แบบหล่อคอนกรีต</vt:lpstr>
      <vt:lpstr>เสนอราคา</vt:lpstr>
      <vt:lpstr>ค่าวัสดุและดำเนินการ!Print_Area</vt:lpstr>
      <vt:lpstr>ทรายหยาบรองใต้ผิวคอนกรีต!Print_Area</vt:lpstr>
      <vt:lpstr>แบบสรุปราคากลาง!Print_Area</vt:lpstr>
      <vt:lpstr>แบบหล่อคอนกรีต!Print_Area</vt:lpstr>
      <vt:lpstr>ผิวทางคอนกรีตผสมเสร็จ!Print_Area</vt:lpstr>
      <vt:lpstr>รอยต่อ!Print_Area</vt:lpstr>
      <vt:lpstr>เสนอราคา!Print_Area</vt:lpstr>
      <vt:lpstr>แบบสรุปราคากลาง!Print_Titles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pg-pc</dc:creator>
  <cp:lastModifiedBy>P'G</cp:lastModifiedBy>
  <cp:lastPrinted>2018-09-03T07:20:14Z</cp:lastPrinted>
  <dcterms:created xsi:type="dcterms:W3CDTF">2017-05-01T02:16:56Z</dcterms:created>
  <dcterms:modified xsi:type="dcterms:W3CDTF">2018-09-14T03:36:23Z</dcterms:modified>
</cp:coreProperties>
</file>