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6410" windowHeight="5310" tabRatio="887" firstSheet="17" activeTab="17"/>
  </bookViews>
  <sheets>
    <sheet name="ฝายแม้ว" sheetId="1" state="hidden" r:id="rId1"/>
    <sheet name="โรงน้ำดื่ม" sheetId="2" state="hidden" r:id="rId2"/>
    <sheet name="ปร.5 อาคาร" sheetId="3" state="hidden" r:id="rId3"/>
    <sheet name="ปร.5 บ่อน้ำตื้น" sheetId="4" state="hidden" r:id="rId4"/>
    <sheet name="ล็อต 1" sheetId="5" state="hidden" r:id="rId5"/>
    <sheet name="ล็อต 2" sheetId="6" state="hidden" r:id="rId6"/>
    <sheet name="ถนน ม.5" sheetId="7" state="hidden" r:id="rId7"/>
    <sheet name="รางระบายน้ำ ม.5 (อบต)" sheetId="8" state="hidden" r:id="rId8"/>
    <sheet name="รางระบายน้ำ ม.5" sheetId="9" state="hidden" r:id="rId9"/>
    <sheet name="ปร.6" sheetId="10" state="hidden" r:id="rId10"/>
    <sheet name="ปร.6 " sheetId="11" r:id="rId11"/>
    <sheet name="4ปร.5 (ข)สรุปงานครุภัณฑ์" sheetId="12" r:id="rId12"/>
    <sheet name="ปร.5  (ก)งานสะพานท่อเหลี่ยม" sheetId="13" state="hidden" r:id="rId13"/>
    <sheet name="ปร.5  (ก)งานชลประทาน" sheetId="14" state="hidden" r:id="rId14"/>
    <sheet name="ปร.5  (ก)งานทาง" sheetId="15" state="hidden" r:id="rId15"/>
    <sheet name="ปร.4(งานชลประทาน)" sheetId="16" state="hidden" r:id="rId16"/>
    <sheet name="3ค่าใช้จ่ายพิเศษ" sheetId="17" r:id="rId17"/>
    <sheet name="2ปร.5  (ก)งานอาคาร" sheetId="18" r:id="rId18"/>
    <sheet name="1ปร.4(งานอาคาร)" sheetId="19" r:id="rId19"/>
    <sheet name="ปร.4(งานทาง)" sheetId="20" state="hidden" r:id="rId20"/>
    <sheet name="ฝายแม้วสำรอง" sheetId="21" state="hidden" r:id="rId21"/>
    <sheet name="ราคาของ" sheetId="22" r:id="rId22"/>
    <sheet name="ผิวทางคอนกรีต" sheetId="23" r:id="rId23"/>
    <sheet name="รอยต่อ" sheetId="24" r:id="rId24"/>
    <sheet name="ไม้แบบ" sheetId="25" r:id="rId25"/>
    <sheet name="ท่อ" sheetId="26" r:id="rId26"/>
    <sheet name="คอนกรีต" sheetId="27" r:id="rId27"/>
    <sheet name="ทรายรองพื้น" sheetId="28" r:id="rId28"/>
    <sheet name="ราคาพาณิชย์น่าน" sheetId="29" r:id="rId29"/>
    <sheet name="พาณิชย์แพร่" sheetId="30" r:id="rId30"/>
    <sheet name="ราคาน้ำมัน28กพ62" sheetId="31" r:id="rId31"/>
    <sheet name="ปร.5 เสนอราคา" sheetId="32" r:id="rId32"/>
    <sheet name="ปร.4 เสนอราคา" sheetId="33" r:id="rId33"/>
  </sheets>
  <externalReferences>
    <externalReference r:id="rId36"/>
  </externalReferences>
  <definedNames>
    <definedName name="_xlfn.BAHTTEXT" hidden="1">#NAME?</definedName>
    <definedName name="_xlnm.Print_Area" localSheetId="18">'1ปร.4(งานอาคาร)'!$A$1:$J$34</definedName>
    <definedName name="_xlnm.Print_Area" localSheetId="17">'2ปร.5  (ก)งานอาคาร'!$A$1:$H$40</definedName>
    <definedName name="_xlnm.Print_Area" localSheetId="16">'3ค่าใช้จ่ายพิเศษ'!$A$1:$D$41</definedName>
    <definedName name="_xlnm.Print_Area" localSheetId="11">'4ปร.5 (ข)สรุปงานครุภัณฑ์'!$A$1:$N$41</definedName>
    <definedName name="_xlnm.Print_Area" localSheetId="6">'ถนน ม.5'!$A$1:$J$61</definedName>
    <definedName name="_xlnm.Print_Area" localSheetId="27">'ทรายรองพื้น'!$A$1:$J$26</definedName>
    <definedName name="_xlnm.Print_Area" localSheetId="15">'ปร.4(งานชลประทาน)'!$A$1:$K$49</definedName>
    <definedName name="_xlnm.Print_Area" localSheetId="19">'ปร.4(งานทาง)'!$A$1:$K$49</definedName>
    <definedName name="_xlnm.Print_Area" localSheetId="13">'ปร.5  (ก)งานชลประทาน'!$A$1:$O$41</definedName>
    <definedName name="_xlnm.Print_Area" localSheetId="14">'ปร.5  (ก)งานทาง'!$A$1:$O$41</definedName>
    <definedName name="_xlnm.Print_Area" localSheetId="12">'ปร.5  (ก)งานสะพานท่อเหลี่ยม'!$A$1:$O$42</definedName>
    <definedName name="_xlnm.Print_Area" localSheetId="3">'ปร.5 บ่อน้ำตื้น'!$A$1:$O$44</definedName>
    <definedName name="_xlnm.Print_Area" localSheetId="2">'ปร.5 อาคาร'!$A$1:$O$44</definedName>
    <definedName name="_xlnm.Print_Area" localSheetId="10">'ปร.6 '!$A$1:$L$44</definedName>
    <definedName name="_xlnm.Print_Area" localSheetId="0">'ฝายแม้ว'!$A$1:$J$85</definedName>
    <definedName name="_xlnm.Print_Area" localSheetId="20">'ฝายแม้วสำรอง'!$A$1:$J$49</definedName>
    <definedName name="_xlnm.Print_Area" localSheetId="24">'ไม้แบบ'!$A$1:$H$31</definedName>
    <definedName name="_xlnm.Print_Area" localSheetId="23">'รอยต่อ'!$A$1:$O$35</definedName>
    <definedName name="_xlnm.Print_Area" localSheetId="21">'ราคาของ'!$A$1:$L$33</definedName>
    <definedName name="_xlnm.Print_Area" localSheetId="8">'รางระบายน้ำ ม.5'!$A$1:$J$36</definedName>
    <definedName name="_xlnm.Print_Area" localSheetId="7">'รางระบายน้ำ ม.5 (อบต)'!$A$1:$J$37</definedName>
    <definedName name="_xlnm.Print_Area" localSheetId="4">'ล็อต 1'!$A$1:$K$31</definedName>
    <definedName name="_xlnm.Print_Area" localSheetId="5">'ล็อต 2'!$A$1:$J$60</definedName>
    <definedName name="_xlnm.Print_Titles" localSheetId="18">'1ปร.4(งานอาคาร)'!$1:$10</definedName>
    <definedName name="_xlnm.Print_Titles" localSheetId="27">'ทรายรองพื้น'!$1:$7</definedName>
    <definedName name="_xlnm.Print_Titles" localSheetId="25">'ท่อ'!$1:$7</definedName>
    <definedName name="_xlnm.Print_Titles" localSheetId="22">'ผิวทางคอนกรีต'!$1:$6</definedName>
    <definedName name="_xlnm.Print_Titles" localSheetId="23">'รอยต่อ'!$1:$7</definedName>
    <definedName name="_xlnm.Print_Titles" localSheetId="21">'ราคาของ'!$1:$11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24" authorId="0">
      <text>
        <r>
          <rPr>
            <b/>
            <sz val="9"/>
            <rFont val="Tahoma"/>
            <family val="2"/>
          </rPr>
          <t xml:space="preserve">Windows User:
4.85*90+10+25=471.5
</t>
        </r>
      </text>
    </comment>
  </commentList>
</comments>
</file>

<file path=xl/comments23.xml><?xml version="1.0" encoding="utf-8"?>
<comments xmlns="http://schemas.openxmlformats.org/spreadsheetml/2006/main">
  <authors>
    <author>pg-pc</author>
    <author>PK_computer</author>
  </authors>
  <commentList>
    <comment ref="E10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H10" authorId="1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น้อยกว่า 5,000 ลบ.ม.
ใช้ 5,000 ลบ.ม</t>
        </r>
      </text>
    </comment>
    <comment ref="G15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8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19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20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  <comment ref="E21" authorId="0">
      <text>
        <r>
          <rPr>
            <b/>
            <sz val="9"/>
            <rFont val="Tahoma"/>
            <family val="2"/>
          </rPr>
          <t>pg-pc:</t>
        </r>
        <r>
          <rPr>
            <sz val="9"/>
            <rFont val="Tahoma"/>
            <family val="2"/>
          </rPr>
          <t xml:space="preserve">
ค่าดำเนินการ ค่าเสื่อมราคา
</t>
        </r>
      </text>
    </comment>
  </commentList>
</comments>
</file>

<file path=xl/comments24.xml><?xml version="1.0" encoding="utf-8"?>
<comments xmlns="http://schemas.openxmlformats.org/spreadsheetml/2006/main">
  <authors>
    <author>PK_computer</author>
  </authors>
  <commentList>
    <comment ref="J22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
</t>
        </r>
      </text>
    </comment>
    <comment ref="J31" authorId="0">
      <text>
        <r>
          <rPr>
            <b/>
            <sz val="9"/>
            <rFont val="Tahoma"/>
            <family val="2"/>
          </rPr>
          <t>PK_computer:</t>
        </r>
        <r>
          <rPr>
            <sz val="9"/>
            <rFont val="Tahoma"/>
            <family val="2"/>
          </rPr>
          <t xml:space="preserve">
ไม่ได้ตัด ให้เฉพาะค่าหยอด</t>
        </r>
      </text>
    </comment>
  </commentList>
</comments>
</file>

<file path=xl/sharedStrings.xml><?xml version="1.0" encoding="utf-8"?>
<sst xmlns="http://schemas.openxmlformats.org/spreadsheetml/2006/main" count="3952" uniqueCount="1505">
  <si>
    <t>รายการ</t>
  </si>
  <si>
    <t>จำนวน</t>
  </si>
  <si>
    <t>หน่วย</t>
  </si>
  <si>
    <t>จำนวนเงิน</t>
  </si>
  <si>
    <t>หมายเหตุ</t>
  </si>
  <si>
    <t>ลำดับที่</t>
  </si>
  <si>
    <t>สถานที่ก่อสร้าง</t>
  </si>
  <si>
    <t>แบบเลขที่</t>
  </si>
  <si>
    <t>รายการเลขที่</t>
  </si>
  <si>
    <t>กอง</t>
  </si>
  <si>
    <t>กรม</t>
  </si>
  <si>
    <t>ลบ.ม.</t>
  </si>
  <si>
    <t>ตร.ม.</t>
  </si>
  <si>
    <t>รวมค่าก่อสร้างเป็นเงินทั้งสิ้น</t>
  </si>
  <si>
    <t>คิดเป็นเงินประมาณ</t>
  </si>
  <si>
    <t>ประมาณการโดย       ……………………………….………………….</t>
  </si>
  <si>
    <t xml:space="preserve">                                      (…………………………….………………..)</t>
  </si>
  <si>
    <t>ตรวจ                           ……………………………….………………….    หัวหน้าฝ่ายประมาณราคา</t>
  </si>
  <si>
    <t>เห็นชอบ                    ……………………………….………………….   ผู้อำนวยการกอง</t>
  </si>
  <si>
    <t>ราคาต่อหน่วย</t>
  </si>
  <si>
    <t>ค่าก่อสร้าง</t>
  </si>
  <si>
    <t>(บาท)</t>
  </si>
  <si>
    <t>แบบ ปร. 6  แผ่นที่</t>
  </si>
  <si>
    <t xml:space="preserve">ประมาณการเมื่อวันที่                           เดือน                                        </t>
  </si>
  <si>
    <t>พ.ศ.</t>
  </si>
  <si>
    <t>รวม</t>
  </si>
  <si>
    <t>กก.</t>
  </si>
  <si>
    <t>ท่อน</t>
  </si>
  <si>
    <t>สรุปงานที่ทำการองค์การบริหารส่วนตำบลขนาดเล็ก</t>
  </si>
  <si>
    <t>แบบ  ก.  (ฐานรากแผ่)</t>
  </si>
  <si>
    <t>อาคารที่ทำการ</t>
  </si>
  <si>
    <t>อาคารห้องน้ำ - ส้วมสาธารณะ</t>
  </si>
  <si>
    <t xml:space="preserve">รายประมาณการค่าก่อสร้าง   </t>
  </si>
  <si>
    <t>ตัวอักษร   (=หนึ่งล้านหกหมื่นแปดพันบาทถ้วน=)</t>
  </si>
  <si>
    <t>รวมค่าก่อสร้าง</t>
  </si>
  <si>
    <t>ประมาณการโดย       ……………………………….……หัวหน้าส่วนโยธาองค์การบริหารส่วนตำบลท่าแฝก</t>
  </si>
  <si>
    <t xml:space="preserve">                                      (……นายโกเมนทร์    ดาตา………)</t>
  </si>
  <si>
    <t>ตรวจ                 ……………………………….…………. หัวหน้าส่วนโยธาองค์การบริหารส่วนตำบลท่าแฝก</t>
  </si>
  <si>
    <t xml:space="preserve">                                     (……นายโกเมนทร์    ดาตา………)</t>
  </si>
  <si>
    <t>เห็นชอบ          ……………………………….…………  นายกองค์การบริหารส่วนตำบลท่าแฝก</t>
  </si>
  <si>
    <t xml:space="preserve">                                  (……นายชัยชนะศักดิ์    ยะราช…….)</t>
  </si>
  <si>
    <r>
      <t xml:space="preserve">รายประมาณการค่าก่อสร้าง   </t>
    </r>
    <r>
      <rPr>
        <sz val="14"/>
        <rFont val="AngsanaUPC"/>
        <family val="1"/>
      </rPr>
      <t>อาคารที่ทำการองค์การบริหารส่วนตำบล  ขนาดเล็ก  แบบ ก. (ฐานรากแผ่)</t>
    </r>
  </si>
  <si>
    <r>
      <t xml:space="preserve">สถานที่ก่อสร้าง  </t>
    </r>
    <r>
      <rPr>
        <sz val="14"/>
        <rFont val="AngsanaUPC"/>
        <family val="1"/>
      </rPr>
      <t xml:space="preserve"> หมู่ที่ 5  บ้านป่ากั้ง  ตำบลท่าแฝก  อำเภอท่าปลา   จังหวัดอุตรดิตถ์</t>
    </r>
  </si>
  <si>
    <r>
      <t xml:space="preserve">แบบเลขที่     </t>
    </r>
    <r>
      <rPr>
        <sz val="14"/>
        <rFont val="AngsanaUPC"/>
        <family val="1"/>
      </rPr>
      <t>สถ 39045 - 0351-01</t>
    </r>
  </si>
  <si>
    <t>รายการเลขที่         -</t>
  </si>
  <si>
    <r>
      <t xml:space="preserve">กรม   </t>
    </r>
    <r>
      <rPr>
        <sz val="14"/>
        <rFont val="AngsanaUPC"/>
        <family val="1"/>
      </rPr>
      <t>ส่งเสริมการปกครองท้องถิ่น</t>
    </r>
  </si>
  <si>
    <r>
      <t xml:space="preserve">ประมาณการเมื่อวันที่     </t>
    </r>
    <r>
      <rPr>
        <sz val="14"/>
        <rFont val="AngsanaUPC"/>
        <family val="1"/>
      </rPr>
      <t xml:space="preserve">4   </t>
    </r>
    <r>
      <rPr>
        <sz val="16"/>
        <rFont val="AngsanaUPC"/>
        <family val="1"/>
      </rPr>
      <t xml:space="preserve">  เดือน   </t>
    </r>
    <r>
      <rPr>
        <sz val="14"/>
        <rFont val="AngsanaUPC"/>
        <family val="1"/>
      </rPr>
      <t xml:space="preserve">กันยายน  </t>
    </r>
    <r>
      <rPr>
        <sz val="16"/>
        <rFont val="AngsanaUPC"/>
        <family val="1"/>
      </rPr>
      <t xml:space="preserve">   พ.ศ.   </t>
    </r>
    <r>
      <rPr>
        <sz val="14"/>
        <rFont val="AngsanaUPC"/>
        <family val="1"/>
      </rPr>
      <t xml:space="preserve"> 2546                 </t>
    </r>
    <r>
      <rPr>
        <sz val="16"/>
        <rFont val="AngsanaUPC"/>
        <family val="1"/>
      </rPr>
      <t xml:space="preserve">                     </t>
    </r>
  </si>
  <si>
    <r>
      <t xml:space="preserve">กอง        </t>
    </r>
    <r>
      <rPr>
        <sz val="14"/>
        <rFont val="AngsanaUPC"/>
        <family val="1"/>
      </rPr>
      <t>ส่วนโยธาองค์การบริหารส่วนตำบลท่าแฝก</t>
    </r>
  </si>
  <si>
    <t>ทรายรองพื้น</t>
  </si>
  <si>
    <t>เหล็กเส้นกลม RB 9 มม.</t>
  </si>
  <si>
    <t xml:space="preserve">เหล็กฉาก L - 40 x 40 x 4 มม. ยาว 6 เมตร  </t>
  </si>
  <si>
    <t>สีกันสนิม</t>
  </si>
  <si>
    <t>คอนกรีต 1:2:4</t>
  </si>
  <si>
    <t>บัญชีแสดงปริมาณวัสดุและค่าแรง</t>
  </si>
  <si>
    <t>หน่วยงานเจ้าของโครงการ  :  องค์การบริการส่วนตำบลท่าแฝก  อำเภอน้ำปาด  จังหวัดอุตรดิตถ์</t>
  </si>
  <si>
    <t>ปร.4</t>
  </si>
  <si>
    <t>กลุ่มงาน         :  ส่วนโยธา  องค์การบริหารส่วนตำบลท่าแฝก</t>
  </si>
  <si>
    <t>จำนวน        แผ่น</t>
  </si>
  <si>
    <t>ค่าวัสดุ(บาท)</t>
  </si>
  <si>
    <t>ค่าแรงงาน(บาท)</t>
  </si>
  <si>
    <t xml:space="preserve">ชื่อโครงการ     : ก่อสร้างรางระบายน้ำ คอนกรีตเสริมเหล็ก รูปตัวยู ขนาด 0.50 x 0.60 x 128 เมตร </t>
  </si>
  <si>
    <t xml:space="preserve">รายละเอียดแบบ :แบบองค์การบริหารส่วนตำบลท่าแฝก </t>
  </si>
  <si>
    <t>แผ่นที่ 1/1</t>
  </si>
  <si>
    <t>รวมค่างาน</t>
  </si>
  <si>
    <t>Factor F</t>
  </si>
  <si>
    <t>ต้นทุน (บาท)</t>
  </si>
  <si>
    <t>เงื่อนไข</t>
  </si>
  <si>
    <t xml:space="preserve"> -เงินประกันผลงาน  0%       </t>
  </si>
  <si>
    <t xml:space="preserve">ตัวหนังสือ </t>
  </si>
  <si>
    <t>สถานที่ก่อสร้าง : บ้านป่ากั้ง  หมู่ที่ 5 ตำบลท่าแฝก  อำเภอน้ำปาด  จังหวัดอุตรดิตถ์</t>
  </si>
  <si>
    <t>ขุดดินถมกลับ</t>
  </si>
  <si>
    <t xml:space="preserve"> -ภาษี                  7 %</t>
  </si>
  <si>
    <t xml:space="preserve">  -ค่าปูผิวคอนกรีต</t>
  </si>
  <si>
    <t xml:space="preserve">  -คอนกรีต</t>
  </si>
  <si>
    <t>ปรับพื้นที่ก่อสร้าง</t>
  </si>
  <si>
    <t>เหล็กเสริมคอนกรีต</t>
  </si>
  <si>
    <t xml:space="preserve">  -เหล็กเส้นกลม RB 6 มม.</t>
  </si>
  <si>
    <t>ไม้แบบ</t>
  </si>
  <si>
    <t xml:space="preserve">  -ค่าแรงติดตั้งไม้แบบ</t>
  </si>
  <si>
    <t xml:space="preserve">  -ไม้แบบใช้ได้ 5 ครั้ง</t>
  </si>
  <si>
    <t>งานอื่น</t>
  </si>
  <si>
    <t xml:space="preserve">  -CONTRACTION JOINT</t>
  </si>
  <si>
    <t xml:space="preserve">  -EXPANSION JOINT</t>
  </si>
  <si>
    <t xml:space="preserve">  -LONGITUDINAL JOINT</t>
  </si>
  <si>
    <t xml:space="preserve">  -ดินถมไหล่ทาง</t>
  </si>
  <si>
    <t>ม.</t>
  </si>
  <si>
    <t>ไม้แบบ ใช้ได้ 5 ครั้ง</t>
  </si>
  <si>
    <t>ชื่อโครงการ     : ก่อสร้างถนนคอนกรีตเสริมเหล็ก ขนาดกว้าง 4.00 เมตร ยาว 40 เมตร   หนา 0.15 เมตร</t>
  </si>
  <si>
    <t>ไม้แบบ ใช้ได้ 5  ครั้ง</t>
  </si>
  <si>
    <t>ค่าวัสดุ</t>
  </si>
  <si>
    <t>ค่าแรงงาน</t>
  </si>
  <si>
    <t>ค่าวัสดุ+ค่าแรงงาน</t>
  </si>
  <si>
    <t>ประเภทงานทาง Factor F 1.3365</t>
  </si>
  <si>
    <t>ป้ายประชาสัมพันธ์</t>
  </si>
  <si>
    <t>ปรับราคาเหมาะสม</t>
  </si>
  <si>
    <t>รวมค่าก่อสร้าง+ป้ายประชาสัมพันธ์</t>
  </si>
  <si>
    <t>สถานที่ก่อสร้าง : องค์การบริหารส่วนตำบลท่าแฝก ตำบลท่าแฝก  อำเภอน้ำปาด  จังหวัดอุตรดิตถ์</t>
  </si>
  <si>
    <t>แผ่นที่ 1/2</t>
  </si>
  <si>
    <t>แผ่นที่ 2/2</t>
  </si>
  <si>
    <t>บัญชีสรุปปริมาณวัสดุและค่าแรงงาน</t>
  </si>
  <si>
    <t>แบบ ปร.5</t>
  </si>
  <si>
    <t>ระยะเวลา</t>
  </si>
  <si>
    <t>ก่อสร้าง 45      วัน</t>
  </si>
  <si>
    <t>(นายนัฏฐิชัย  ใจมั่น)</t>
  </si>
  <si>
    <t>ประมาณการ   : วันที่  29    เดือน มกราคม พ.ศ.2559</t>
  </si>
  <si>
    <t>ประมาณการ   : วันที่  29      เดือน มกราคม พ.ศ.2559</t>
  </si>
  <si>
    <t xml:space="preserve">ชื่อโครงการ     : ก่อสร้างรางระบายน้ำ คอนกรีตเสริมเหล็ก รูปตัวยู ขนาด 0.50 x 0.60 x 85 เมตร </t>
  </si>
  <si>
    <t>เหล็กเส้น DB 12 มม.</t>
  </si>
  <si>
    <t>เหล็กเส้นกลม RB 6 มม.</t>
  </si>
  <si>
    <t>ลวดผูกเหล็ก</t>
  </si>
  <si>
    <t>];f</t>
  </si>
  <si>
    <t>ผู้อำนวยการกองช่าง</t>
  </si>
  <si>
    <t>ประมาณการ   : วันที่  10   เดือน พฤษภาคม พ.ศ.2559</t>
  </si>
  <si>
    <t>หน่วยงานเจ้าของโครงการ  :  องค์การบริการส่วนตำบลน้ำปั้ว  อำเภอเวียงสา  จังหวัดน่าน</t>
  </si>
  <si>
    <t>กลุ่มงาน         :  กองช่าง  องค์การบริหารส่วนตำบลน้ำปั้ว</t>
  </si>
  <si>
    <t>สถานที่ก่อสร้าง : ตำบลน้ำปั้ว  อำเภอเวียงสา จังหวัดน่าน</t>
  </si>
  <si>
    <t xml:space="preserve">รายละเอียดแบบ :แบบองค์การบริหารส่วนตำบลน้ำปั้ว เลขที่ </t>
  </si>
  <si>
    <t>งานถางป่าขุดตอ(ขนาดกลาง)</t>
  </si>
  <si>
    <t>งานดินขุด(ร่องแกน)</t>
  </si>
  <si>
    <t>งานดินถม(ร่องแกน)</t>
  </si>
  <si>
    <t>งานกล่องลวดตาข่าย ขนาด 1.00x0.50x2.00 ม.</t>
  </si>
  <si>
    <t>งานกล่องลวดตาข่าย ขนาด 1.00x1.00x2.00 ม.</t>
  </si>
  <si>
    <t>งานแผ่นใยสังเคราะห์</t>
  </si>
  <si>
    <t>งานหินเรียง</t>
  </si>
  <si>
    <t>กล่อง</t>
  </si>
  <si>
    <t>งานท่อคอนกรีตเสริมเหล็กขนาด 0.80 ม.</t>
  </si>
  <si>
    <t>งานหินบรรจุกล่องลวดตาข่าย</t>
  </si>
  <si>
    <t>จุดที่ 1 ร่องปั้ว</t>
  </si>
  <si>
    <t>งานถางป่าขุดตอ(ขนาดเบา)</t>
  </si>
  <si>
    <t>ชื่อโครงการ     : ปรับปรุงซ่อมแซมถนนข้ามลำห้วย จำนวน  4 จุด</t>
  </si>
  <si>
    <t>งานดินขุด</t>
  </si>
  <si>
    <t>งานดินถม</t>
  </si>
  <si>
    <t>งานท่อคอนกรีตเสริมเหล็กขนาด 0.80 ม.(ของเดิม)</t>
  </si>
  <si>
    <t>งานท่อคอนกรีตเสริมเหล็กขนาด 0.80 ม.(ของใหม่)</t>
  </si>
  <si>
    <t>ชื่อโครงการ     : ปรับปรุงซ่อมแซมแหล่งเก็บกักน้ำสาธารณะ  จำนวน    จุด</t>
  </si>
  <si>
    <t>งานดินขุดด้วยเครื่องจักร พร้อมปรับเกลี่ย</t>
  </si>
  <si>
    <t>จุดที่ 1 ขุดลอกร่องปั้ว</t>
  </si>
  <si>
    <t>งานดินขนทิ้ง</t>
  </si>
  <si>
    <t>จุดที่ 4 ปรับปรุงฝายนาหนองหล่ม 1 (นายอุไร สารถ้อย)</t>
  </si>
  <si>
    <t>จุดที่ 5 ปรับปรุงฝายนาหนองหล่ม 2 (นายประกอบ อินรัตน์)</t>
  </si>
  <si>
    <t>ที่</t>
  </si>
  <si>
    <t>จุดที่ 6 ปรับปรุงฝายห้วยแก้ว-ห้วยโสก</t>
  </si>
  <si>
    <t>จุดที่ 7 ปรับปรุงฝายห้วยจำม่วง</t>
  </si>
  <si>
    <t>จุดที่ 8 ปรับปรุงฝายห้วยโป่งยาง 1(นายสีวงษ์  สมยศ)</t>
  </si>
  <si>
    <t>จุดที่ 9 ปรับปรุงฝายห้วยโป่งยาง 2(นายวิเชียร เขียวปัญญา)</t>
  </si>
  <si>
    <t>ประเภทงานชลประทาน Factor F 1.3347</t>
  </si>
  <si>
    <t>จุดที่ 2 ปรับปรุงฝ่ายนาบอม 1</t>
  </si>
  <si>
    <t>จุดที่ 3 ปรับปรุงฝ่ายนาบอม 2</t>
  </si>
  <si>
    <t>จุดที่ 2 ปรับปรุงซ่อมแซมถนนข้ามลำห้วยโป่งยาง</t>
  </si>
  <si>
    <t>จุดที่ 1 ปรับปรุงซ่อมแซมถนนข้ามลำห้วยร่องปั้ว</t>
  </si>
  <si>
    <t>จุดที่ 3 ปรับปรุงซ่อมแซมถนนข้ามลำห้วยแก้ว2 (นาริน)</t>
  </si>
  <si>
    <t>จุดที่ 3 ปรับปรุงซ่อมแซมถนนข้ามลำห้วยแก้ว1(นาบอม)</t>
  </si>
  <si>
    <t>ชื่อโครงการ     : ปรับปรุงซ่อมแซมถนนข้ามลำห้วย จำนวน  2  จุด</t>
  </si>
  <si>
    <t>ประเภทงานสะพานและท่อเหลี่ยม Factor F 1.2750</t>
  </si>
  <si>
    <t xml:space="preserve"> -เงินล่วงหน้าจ่าย   15 %</t>
  </si>
  <si>
    <t xml:space="preserve"> -ดอกเบี้ยเงินกู้      6 %</t>
  </si>
  <si>
    <t xml:space="preserve">เฉลี่ยปริมาณงาน :  </t>
  </si>
  <si>
    <t>(นางระเบียบ   ไทยเอียด )</t>
  </si>
  <si>
    <t>ปลัดองค์การบริหารส่วนตำบล</t>
  </si>
  <si>
    <t>(นายโชตธนินทร์   เดโซวชิรสวัสดิ์ )</t>
  </si>
  <si>
    <t>นายกองค์การบริหารส่วนตำบล</t>
  </si>
  <si>
    <t>ลงชื่อ                                      ตรวจสอบ/เห็นชอบ</t>
  </si>
  <si>
    <t>ลงชื่อ                                                       อนุมัติ</t>
  </si>
  <si>
    <t>จำนวน           แผ่น</t>
  </si>
  <si>
    <t>งานขุดลอก</t>
  </si>
  <si>
    <t>จุดที่ 1 ขุดลอกห้วยจำม่วง</t>
  </si>
  <si>
    <t>จุดที่ 2 ปรับปรุงซ่อมแซมฝายห้วยจำม่วง</t>
  </si>
  <si>
    <t>จุดที่ 4 ปรับปรุงซ่อมแซมฝายห้วยแก้ว(ปรีชา ป้องแก้ว)</t>
  </si>
  <si>
    <t>งานท่อคอนกรีตเสริมเหล็กขนาด 0.40 ม.</t>
  </si>
  <si>
    <t>จุดที่ 3 ปรับปรุงซ่อมแซมถนน(น้ำปั้ว)</t>
  </si>
  <si>
    <t>จุดที่ 3 ปรับปรุงซ่อมแซมฝายห้วยแก้ว(ธนกิจ แสนอาทิตย์)</t>
  </si>
  <si>
    <t>ชื่อโครงการ     : ปรับปรุงซ่อมแซมแหล่งเก็บกักน้ำสาธารณะ  จำนวน 4  จุด</t>
  </si>
  <si>
    <t>ประมาณการ   : วันที่  6   เดือน กุมภาพันธ์  พ.ศ.2559</t>
  </si>
  <si>
    <t>หน่วยงานเจ้าของโครงการ  :  องค์การบริหารส่วนตำบลน้ำปั้ว</t>
  </si>
  <si>
    <t>กลุ่มงาน          :  กองช่าง  องค์การบริหารส่วนตำบลน้ำปั้ว</t>
  </si>
  <si>
    <t>สถานที่ก่อสร้าง : บ้านน้ำปั้ว หมู่ที่ 4 ตำบลน้ำปั้ว  อำเภอเวียงสา  จังหวัดน่าน</t>
  </si>
  <si>
    <t xml:space="preserve">รายละเอียดแบบ :องค์การบริหารส่วนตำบลน้ำปั้ว  เลขที่   </t>
  </si>
  <si>
    <t>งานอาคารโรงผลิตน้ำดื่ม</t>
  </si>
  <si>
    <t>งานโครงสร้างอาคาร</t>
  </si>
  <si>
    <t xml:space="preserve"> - งานวางผัง</t>
  </si>
  <si>
    <t xml:space="preserve"> - งานดินขุดพร้อมถมกลับ</t>
  </si>
  <si>
    <t xml:space="preserve"> - งานดินถม</t>
  </si>
  <si>
    <t xml:space="preserve"> - ทรายรองพื้น</t>
  </si>
  <si>
    <t xml:space="preserve"> - คอนกรีตโครงสร้าง 1:2:4</t>
  </si>
  <si>
    <t xml:space="preserve"> - งานเหล็กเสริมคอนกรีต</t>
  </si>
  <si>
    <t xml:space="preserve">          - เหล็ก  DB  12 มม.</t>
  </si>
  <si>
    <t>ตัน</t>
  </si>
  <si>
    <t xml:space="preserve">          - เหล็ก  RB   6 มม.</t>
  </si>
  <si>
    <t xml:space="preserve"> - ลวดผูกเหล็ก</t>
  </si>
  <si>
    <t>งานไม้แบบ</t>
  </si>
  <si>
    <t xml:space="preserve"> - ไม้แบบใช้ได้ 3 ครั้ง</t>
  </si>
  <si>
    <t>งานโครงสร้างหลังคา</t>
  </si>
  <si>
    <t xml:space="preserve"> - หลังคาแผ่นเหล็กรีดลอนหนา 0.28 มม.</t>
  </si>
  <si>
    <t xml:space="preserve"> - ครอบสัน</t>
  </si>
  <si>
    <t xml:space="preserve"> - ครอบข้าง</t>
  </si>
  <si>
    <t xml:space="preserve"> - เหล็ก  [  -75 × 45 × 15 × 2.3 มม.  </t>
  </si>
  <si>
    <t xml:space="preserve"> - เหล็ก  [  -100 × 50 × 20 × 2.3 มม.  </t>
  </si>
  <si>
    <t xml:space="preserve"> - เหล็ก  []-50×50x1.8 มม.</t>
  </si>
  <si>
    <t xml:space="preserve"> -สีกันสนิม</t>
  </si>
  <si>
    <t xml:space="preserve"> - แผ่นเหล็ก 0.15x0.15x.006 ม.</t>
  </si>
  <si>
    <t>แผ่น</t>
  </si>
  <si>
    <t xml:space="preserve"> - ค่าแรงงานเชื่อมประกอบโครงสร้างหลังคา</t>
  </si>
  <si>
    <t>งานผิวพื้น</t>
  </si>
  <si>
    <t xml:space="preserve"> - พื้นผิวขัดมัน</t>
  </si>
  <si>
    <t>งานผนัง</t>
  </si>
  <si>
    <t xml:space="preserve"> -  ผนังก่อบล๊อค</t>
  </si>
  <si>
    <t xml:space="preserve"> - ฉาบปูนเรียบ</t>
  </si>
  <si>
    <t>งานสีและตกแต่ง</t>
  </si>
  <si>
    <t xml:space="preserve"> -ทาสีน้ำพลาสติก</t>
  </si>
  <si>
    <t>งานประตู + หน้าต่าง</t>
  </si>
  <si>
    <t xml:space="preserve"> - ป.-1</t>
  </si>
  <si>
    <t>ชุด</t>
  </si>
  <si>
    <t xml:space="preserve"> - ป.-2</t>
  </si>
  <si>
    <t xml:space="preserve"> - น.-1</t>
  </si>
  <si>
    <t xml:space="preserve"> งานระบบไฟฟ้า  </t>
  </si>
  <si>
    <t xml:space="preserve">  - สวิท์ต</t>
  </si>
  <si>
    <t xml:space="preserve">  - ปลั๊ก</t>
  </si>
  <si>
    <t xml:space="preserve">  - ตู้ควบคุม ขนาด 4  ช่อง</t>
  </si>
  <si>
    <t xml:space="preserve">  - สายส่งกำลัง THW  ขนาด 1x16 ตร.มม.</t>
  </si>
  <si>
    <t xml:space="preserve">  - มิเตอร์ไฟฟ้า ขนาด 5 แอมป์</t>
  </si>
  <si>
    <t>งานท่อประปาสุขาภิบาล</t>
  </si>
  <si>
    <t xml:space="preserve">  - มาตรวัดปริมาณน้ำ 1/2นิ้ว</t>
  </si>
  <si>
    <t xml:space="preserve">  - ท่อ พีวีซี ขนาด 2 นิ้ว ชั้น 8.5 รวมข้อต่อ</t>
  </si>
  <si>
    <t xml:space="preserve">  - สามทาง ขนาด 2 นิ้ว </t>
  </si>
  <si>
    <t>อัน</t>
  </si>
  <si>
    <t xml:space="preserve">  - ข้องอ 90 องศา ขนาด 2 นิ้ว</t>
  </si>
  <si>
    <t xml:space="preserve">  - ท่อพีวีซี ขนาด 1 นิ้ว ชั้น 8.5 รวมข้อต่อ</t>
  </si>
  <si>
    <t xml:space="preserve">  - ข้องอ 90 องศา ขนาด 1 นิ้ว</t>
  </si>
  <si>
    <t xml:space="preserve">  - ฟุตวาล์วทองเหลือง ขนาด 1 นิ้ว</t>
  </si>
  <si>
    <t xml:space="preserve">  - ค่าแรงประกอบติดตั้ง คิด 30 % ราคาวัสดุ</t>
  </si>
  <si>
    <t>เหมา</t>
  </si>
  <si>
    <t xml:space="preserve">ระบบกรองน้ำ ขนาดกำลังการผลิตไม่น้อยกว่า </t>
  </si>
  <si>
    <t>250 ลิตร/ชม.</t>
  </si>
  <si>
    <t xml:space="preserve">  - เครื่องกรองสนิมเหล็ก        สแตนเลส</t>
  </si>
  <si>
    <t xml:space="preserve">  - เครื่องกรองกลิ่น/สี/ตะกอน สแตนเลส</t>
  </si>
  <si>
    <t xml:space="preserve">  - เครื่องกรองความกระด้าง    สแตนเลส</t>
  </si>
  <si>
    <t xml:space="preserve">  - ปั๊มน้ำ ขนาดไม่น้อยกว่า 150 วัตน์</t>
  </si>
  <si>
    <t>ใบ</t>
  </si>
  <si>
    <t xml:space="preserve">  - ตู้หลอดเหรียญแบบติดผนัง</t>
  </si>
  <si>
    <t xml:space="preserve">  - ค่าแรงประกอบติดตั้ง</t>
  </si>
  <si>
    <t>สรุปงานตลอดโครงการ</t>
  </si>
  <si>
    <t>วัสดุ+ค่าแรง</t>
  </si>
  <si>
    <t>รวมเงิน(บาท)</t>
  </si>
  <si>
    <t>ประเภทงานอาคาร(หัวข้อที่  1)</t>
  </si>
  <si>
    <t>ประเภทงานไม่พิจารณาปรับราคา(หัวข้อที่  2)</t>
  </si>
  <si>
    <t xml:space="preserve">  - เครื่องกรองระบบ RO กำลังผลิต 250ลิตร/ชม.</t>
  </si>
  <si>
    <t xml:space="preserve">  - เครื่องฆ่าเชื้อด้วยรังสีอุลตร้าไวโอเลสขนาด 30 วัตต์</t>
  </si>
  <si>
    <t>ลงชื่อ                                 ประมาณการ</t>
  </si>
  <si>
    <t>ประมาณราคา   : วันที่  6   เดือน กุมภาพันธ์ พ.ศ.2560</t>
  </si>
  <si>
    <t>ประเภทงานอาคาร</t>
  </si>
  <si>
    <t xml:space="preserve"> -Factot F 1.3046</t>
  </si>
  <si>
    <t>ประเภทงานคุรุภัณฑ์</t>
  </si>
  <si>
    <t xml:space="preserve"> -Factot F 1.000</t>
  </si>
  <si>
    <t>ประเทงานอาคาร</t>
  </si>
  <si>
    <t>แผ่นที่ 4/4</t>
  </si>
  <si>
    <t>แผ่นที่ 3/4</t>
  </si>
  <si>
    <t>แผ่นที่ 2/4</t>
  </si>
  <si>
    <t>แผ่นที่ 1/4</t>
  </si>
  <si>
    <t xml:space="preserve">  - แทงค์สแตนเลส ขนาด 2000 ลิตร</t>
  </si>
  <si>
    <t xml:space="preserve">  - เครื่องกรองตะกอน ไม่เกิน 20 ไมครอน</t>
  </si>
  <si>
    <t>ก่อสร้าง  45 วัน</t>
  </si>
  <si>
    <t>ประมาณการ   : วันที่  6   เดือน กุมภาพันธ์  พ.ศ.2560</t>
  </si>
  <si>
    <t>ชื่อโครงการ      : ก่อสร้างอาคารพร้อมระบบผลิตน้ำดื่มกำลังการผลิต ขนาด 250 ลิตร/ชั่วโมง</t>
  </si>
  <si>
    <t xml:space="preserve">  - โคมไฟฟูออเรสเซนต์ 1x36 w  </t>
  </si>
  <si>
    <t>รวมราคาค่าก่อสร้าง</t>
  </si>
  <si>
    <t>ปรับราคาหมาะสม</t>
  </si>
  <si>
    <t>บัญชีสรุปราคางานก่อสร้าง</t>
  </si>
  <si>
    <t xml:space="preserve">ชื่อโครงการ     : ก่อสร้างราวกันตก บ้านจูน หมู่ที่ 4 </t>
  </si>
  <si>
    <t>สถานที่ก่อสร้าง : บ้านจูน  หมู่ที่ 4 ตำบลป่ากลาง  อำเภอปัว จังหวัดน่าน</t>
  </si>
  <si>
    <t>หน่วยงานเจ้าของโครงการ  :  กองช่าง องค์การบริการส่วนตำบลป่ากลางอำเภอปัว  จังหวัดน่าน</t>
  </si>
  <si>
    <t>จุดที่ 1 บริเวณสระรถไถ</t>
  </si>
  <si>
    <t xml:space="preserve">   -เสาเหล็กชุบสังกะสี </t>
  </si>
  <si>
    <t xml:space="preserve">   -GUARD RAIL ยาวไม่น้อยกว่า 4.00 ม.</t>
  </si>
  <si>
    <t xml:space="preserve">   -แผ่นปิดปลาย</t>
  </si>
  <si>
    <t xml:space="preserve">   -แผ่นประกับเฉียง</t>
  </si>
  <si>
    <t xml:space="preserve">   -สลักเกลียว(BOLT&amp;NUT) พร้อมแหวนรอง(สั้น)</t>
  </si>
  <si>
    <t xml:space="preserve">   -สลักเกลียว(BOLT&amp;NUT) พร้อมแหวนรอง(ยาว)</t>
  </si>
  <si>
    <t>ต้น</t>
  </si>
  <si>
    <t xml:space="preserve">   -ค่าแรงติดตั้ง</t>
  </si>
  <si>
    <t>จุดที่ 1 บริเวณสระครู</t>
  </si>
  <si>
    <t xml:space="preserve">   -เครื่องหมายนำทาง( 2 หน้าแบบสีเหลี่ยมคางหมู)</t>
  </si>
  <si>
    <t xml:space="preserve">   -แผ่นสติกเกอร์สะท้อนขนาด 5x10 ซม.</t>
  </si>
  <si>
    <t>จุด</t>
  </si>
  <si>
    <t>ประเภทงานทาง</t>
  </si>
  <si>
    <t>FN</t>
  </si>
  <si>
    <t>ค่าแรง</t>
  </si>
  <si>
    <t>รวมเงิน</t>
  </si>
  <si>
    <t>รวมค่างานก่อสร้าง</t>
  </si>
  <si>
    <t xml:space="preserve">   -คอนกรีต 1:3:5</t>
  </si>
  <si>
    <t xml:space="preserve">   -ดินขุดปรับเกลี่ย</t>
  </si>
  <si>
    <t xml:space="preserve">   -เครื่องหมายนำทาง(แบบสีเหลี่ยมคางหมู)</t>
  </si>
  <si>
    <t>ประมาณราคา   : วันที่   10  เดือน กรกฎาคม  พ.ศ.2561</t>
  </si>
  <si>
    <t xml:space="preserve"> -Factot F 1.3592</t>
  </si>
  <si>
    <t>เมตรละ 1,491.93 บาท</t>
  </si>
  <si>
    <t>(นายสุรเดช   พรมมีเดช)</t>
  </si>
  <si>
    <t>นายช่างโยธาชำนาญงาน</t>
  </si>
  <si>
    <t>(นายผจญ   ทิปกะ)</t>
  </si>
  <si>
    <t>(นายประกอบ   แสนทรงสิริ )</t>
  </si>
  <si>
    <t>ลงชื่อ                                        เห็นชอบ</t>
  </si>
  <si>
    <t>ลงชื่อ                                          อนุมัติ</t>
  </si>
  <si>
    <t>2/2</t>
  </si>
  <si>
    <t>1/2</t>
  </si>
  <si>
    <t xml:space="preserve">ปริมาณงาน : ก่อสร้างราวกันตก จำนวน 2 จุด ความยาวรวม 248 เมตร </t>
  </si>
  <si>
    <t xml:space="preserve">ชื่อโครงการ     : ก่อสร้างราวกันตกถนน บ้านจูน หมู่ที่ 4 </t>
  </si>
  <si>
    <t>จำนวน   4    แผ่น</t>
  </si>
  <si>
    <t>ประมาณราคา   : วันที่ 10  เดือน กรกฎาคม  พ.ศ.2561</t>
  </si>
  <si>
    <t xml:space="preserve">                ลงชื่อ                                      ประมาณการ/ตรวจสอบ</t>
  </si>
  <si>
    <t xml:space="preserve">รายละเอียดแบบ :แบบองค์การบริหารส่วนตำบลป่ากลาง  เลขที่   04/2562 </t>
  </si>
  <si>
    <t>รายละเอียดแบบ :แบบองค์การบริหารส่วนตำบลป่ากลาง  เลขที่   04/2562</t>
  </si>
  <si>
    <t>ประเภทงานชลประทาน</t>
  </si>
  <si>
    <t>ประเภทงานสะพานและท่อเหลี่ยม</t>
  </si>
  <si>
    <t xml:space="preserve"> (บาท)</t>
  </si>
  <si>
    <t>ประเภทงาน อื่นๆ</t>
  </si>
  <si>
    <t>บัญชีสรุปค่าครุภัณฑ์จัดซื้อ</t>
  </si>
  <si>
    <t>ภาษีมูลค่าเพิ่ม</t>
  </si>
  <si>
    <t xml:space="preserve"> -Factot F:</t>
  </si>
  <si>
    <t>แบบ ปร.5(ก)</t>
  </si>
  <si>
    <t>ท่อเหลี่ยม</t>
  </si>
  <si>
    <t>ประเภทงานสะพานและ</t>
  </si>
  <si>
    <t xml:space="preserve"> Factot F:</t>
  </si>
  <si>
    <t>ค่าแรงต่อหน่วย</t>
  </si>
  <si>
    <t>รวมค่าแรง</t>
  </si>
  <si>
    <t>ต่อหน่วย</t>
  </si>
  <si>
    <t>แบบแสดงการคำนวณและเหตุผลความจำเป็นสำหรับค่าใช้จ่ายพิเศษตามข้อกำหนด</t>
  </si>
  <si>
    <t>เหตุผลและความจำเป็นที่ต้องมีค่าใช้จ่ายพิเศษตามข้อกำหนดฯรายการนี้</t>
  </si>
  <si>
    <t>รายละเอียดการคำนวณ</t>
  </si>
  <si>
    <t>รายการค่าใช้จ่าย</t>
  </si>
  <si>
    <t>รวมค่าใช้จ่าย</t>
  </si>
  <si>
    <t>ค่าใช้จ่ายรวมภาษีมูลค่าเพิ่ม</t>
  </si>
  <si>
    <t>รวมค่าครุภัณฑ์</t>
  </si>
  <si>
    <t xml:space="preserve"> -ภาษี      7 %</t>
  </si>
  <si>
    <t>งานอื่นๆ</t>
  </si>
  <si>
    <t>ปร.5(ข)</t>
  </si>
  <si>
    <t>ค่าภาษีมูลค่าเพิ่ม  7 เปอร์เซ็น</t>
  </si>
  <si>
    <t>จำนวน(บาท)</t>
  </si>
  <si>
    <t>ค่าวัสดุรวมค่าแรง</t>
  </si>
  <si>
    <t>หน่วยงานเจ้าของโครงการ  :  กองช่าง องค์การบริการส่วนตำบลป่ากลาง   อำเภอปัว  จังหวัดน่าน</t>
  </si>
  <si>
    <t>ปร.6</t>
  </si>
  <si>
    <t xml:space="preserve"> -</t>
  </si>
  <si>
    <t>ระยะเวลา     45   วัน</t>
  </si>
  <si>
    <t xml:space="preserve">      -งานครุภัณฑ์</t>
  </si>
  <si>
    <t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t>
  </si>
  <si>
    <t>ประเภทงานถนน</t>
  </si>
  <si>
    <t>งานดิน</t>
  </si>
  <si>
    <t>งานขุดป่าถางตอ</t>
  </si>
  <si>
    <t xml:space="preserve">   -งานขุดป่าถางตอขนาดหนัก</t>
  </si>
  <si>
    <t xml:space="preserve">   -งานดินตัดขึ้นรูปคันทาง</t>
  </si>
  <si>
    <t xml:space="preserve">   -งานดินถมคันทาง</t>
  </si>
  <si>
    <t>งานวัสดุรองใต้ผิวทางคอนกรีต</t>
  </si>
  <si>
    <t xml:space="preserve">   -งานรอยต่อเผื่อขยายตามขวาง</t>
  </si>
  <si>
    <t>เมตร</t>
  </si>
  <si>
    <t xml:space="preserve">   -งานรอยต่อเผื่อหดตามขวาง</t>
  </si>
  <si>
    <t xml:space="preserve">   -งานรอยต่อตามยาว</t>
  </si>
  <si>
    <t>งานไหล่ทาง</t>
  </si>
  <si>
    <t xml:space="preserve">   -งานผิวทางปอร์ตแลนด์ซีเมนต์คอนกรีตหนา 0.15 เมตร (คอนกรีต</t>
  </si>
  <si>
    <t xml:space="preserve">    ผสมเสร็จรูปลูกบาศก์ 240 กก./ตร.ซม.</t>
  </si>
  <si>
    <t xml:space="preserve">   -งานดินถมไหล่ทาง</t>
  </si>
  <si>
    <t>งานท่อระบายน้ำ คสล.</t>
  </si>
  <si>
    <t xml:space="preserve">   -งานวางท่อระบายน้ำ คสล. ขนาด Ø 0.40 เมตร</t>
  </si>
  <si>
    <t>งานผิวทาง</t>
  </si>
  <si>
    <t xml:space="preserve">   -งานทรายรองใต้ผิวทางคอนกรีต</t>
  </si>
  <si>
    <t>แบบสรุปข้อมูลวัสดุและค่าดำเนินการ</t>
  </si>
  <si>
    <t>ลำดับ</t>
  </si>
  <si>
    <t>ค่า</t>
  </si>
  <si>
    <t>ระยะ</t>
  </si>
  <si>
    <t>ค่าขน</t>
  </si>
  <si>
    <t>ค่าตัด/</t>
  </si>
  <si>
    <t xml:space="preserve">ที่ </t>
  </si>
  <si>
    <t>วัสดุ</t>
  </si>
  <si>
    <t>ขนส่ง</t>
  </si>
  <si>
    <t>ขึ้นลง</t>
  </si>
  <si>
    <t>ดัดเหล็ก</t>
  </si>
  <si>
    <t>(กม.)</t>
  </si>
  <si>
    <t>คอนกรีตผสมเสร็จรูปลูกบาศก์ 240 กก./ตร.ซม.</t>
  </si>
  <si>
    <t>บ/ลบ.ม.</t>
  </si>
  <si>
    <t>พาณิชย์ ฯ น่าน</t>
  </si>
  <si>
    <t>เหล็ก RB Ø 6 มม.</t>
  </si>
  <si>
    <t>บ/ตัน</t>
  </si>
  <si>
    <t>เหล็ก RB Ø 15 มม.</t>
  </si>
  <si>
    <t>พาณิชย์ ฯ แพร่</t>
  </si>
  <si>
    <t>เหล็ก RB Ø 19 มม.</t>
  </si>
  <si>
    <t>เหล็ก DB Ø 16 มม.</t>
  </si>
  <si>
    <t xml:space="preserve">ลวดผูกเหล็ก </t>
  </si>
  <si>
    <t>บ/กก.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</si>
  <si>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</si>
  <si>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</si>
  <si>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</si>
  <si>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</si>
  <si>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ดินถมไหล่ทาง</t>
  </si>
  <si>
    <t>สืบ</t>
  </si>
  <si>
    <t>ท่อ คสล. ขนาด Ø 0.40  ม.</t>
  </si>
  <si>
    <t>ไม้กระบากไม่ไส  1"x6"</t>
  </si>
  <si>
    <t>ลบ.ฟ.</t>
  </si>
  <si>
    <t>ไม้ยางไม่ไส 1 1/2"x3"</t>
  </si>
  <si>
    <r>
      <t>ไม้ขนาด</t>
    </r>
    <r>
      <rPr>
        <sz val="16"/>
        <color indexed="8"/>
        <rFont val="Calibri"/>
        <family val="2"/>
      </rPr>
      <t>ø</t>
    </r>
    <r>
      <rPr>
        <sz val="17.6"/>
        <color indexed="8"/>
        <rFont val="TH SarabunPSK"/>
        <family val="2"/>
      </rPr>
      <t xml:space="preserve"> 4"x4.00  ม.</t>
    </r>
  </si>
  <si>
    <t>ตะปูตอกไม้ชนิดผอม  ขนาด 3 นิ้ว</t>
  </si>
  <si>
    <t>เหล็กฉาก 50x50x6 มม.</t>
  </si>
  <si>
    <t>ท่อ PVC Ø 2"</t>
  </si>
  <si>
    <t>Metal Cap + ทาสี + จาระบี</t>
  </si>
  <si>
    <t xml:space="preserve">Joint  Filler  </t>
  </si>
  <si>
    <t xml:space="preserve">Joint  Sealer  </t>
  </si>
  <si>
    <t>ลิตร</t>
  </si>
  <si>
    <t>แผ่นพลาสติก</t>
  </si>
  <si>
    <r>
      <t>งานผิวทางปอร์ตแลนด์ซีเมนต์  (Portland  Cement  Concrete  Pavement)</t>
    </r>
    <r>
      <rPr>
        <sz val="16"/>
        <rFont val="TH SarabunPSK"/>
        <family val="2"/>
      </rPr>
      <t xml:space="preserve">  (ใช้เหล็กเส้นทั่วไป)</t>
    </r>
  </si>
  <si>
    <t>หนา</t>
  </si>
  <si>
    <t>ซม.</t>
  </si>
  <si>
    <t>ขนาด กว้าง</t>
  </si>
  <si>
    <t xml:space="preserve"> =</t>
  </si>
  <si>
    <t>x</t>
  </si>
  <si>
    <t xml:space="preserve">  =</t>
  </si>
  <si>
    <t>ปริมาณงานทั้งโครงการ</t>
  </si>
  <si>
    <t xml:space="preserve">ค่าติดตั้งเครื่องผสม   </t>
  </si>
  <si>
    <t>/</t>
  </si>
  <si>
    <t>บาท/ลบ.ม.</t>
  </si>
  <si>
    <t xml:space="preserve">คิดจากพื้นที่ผิวคอนกรีต  </t>
  </si>
  <si>
    <t>ปริมาณคอนกรีต</t>
  </si>
  <si>
    <t>/ 100</t>
  </si>
  <si>
    <t>ลบ.ม. @</t>
  </si>
  <si>
    <t>บาท</t>
  </si>
  <si>
    <t>ค่าขนส่ง</t>
  </si>
  <si>
    <t>กม.  X</t>
  </si>
  <si>
    <t>บาท  x</t>
  </si>
  <si>
    <t>ค่าเหล็กเสริม</t>
  </si>
  <si>
    <t>กก.   @</t>
  </si>
  <si>
    <t>บาท/ตัน</t>
  </si>
  <si>
    <t>/ 1000</t>
  </si>
  <si>
    <t>บาท/กก.</t>
  </si>
  <si>
    <t>ค่าแบบ</t>
  </si>
  <si>
    <t>X</t>
  </si>
  <si>
    <t xml:space="preserve">ค่าปูผิวคอนกรีต  </t>
  </si>
  <si>
    <t>ค่าบ่มผิวทางคอนกรีต</t>
  </si>
  <si>
    <t>ค่าขัดหยาบผิวคอนกรีต</t>
  </si>
  <si>
    <t>ค่าใช้จ่ายรวม</t>
  </si>
  <si>
    <t>ค่างานต้นทุน</t>
  </si>
  <si>
    <t>บาท/ตร.ม.</t>
  </si>
  <si>
    <t>ค่างานต้นทุนที่ใช้</t>
  </si>
  <si>
    <r>
      <t xml:space="preserve">Expansion  Joint  </t>
    </r>
    <r>
      <rPr>
        <sz val="16"/>
        <rFont val="TH SarabunPSK"/>
        <family val="2"/>
      </rPr>
      <t>(รอยต่อเผื่อขยายตามขวาง)</t>
    </r>
  </si>
  <si>
    <t>คิดจากความยาว  10.00  ม.</t>
  </si>
  <si>
    <t>ค่าเหล็ก Dowel Bar  (RB Ø 19 มม.)</t>
  </si>
  <si>
    <t>@</t>
  </si>
  <si>
    <t>บาท/เมตร</t>
  </si>
  <si>
    <t>ค่าหยอดยาง</t>
  </si>
  <si>
    <t>ไม้แบบ (2)</t>
  </si>
  <si>
    <t xml:space="preserve">    /</t>
  </si>
  <si>
    <r>
      <t>Contraction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(รอยต่อเผื่อหดตามขวาง)</t>
    </r>
  </si>
  <si>
    <t>ค่าเหล็ก Dowel Bar  (RB Ø 15 มม.)</t>
  </si>
  <si>
    <t>ค่าตัด Joint และหยอดยาง</t>
  </si>
  <si>
    <t>ทาสี + จาระบี</t>
  </si>
  <si>
    <t>Joint  Sealer</t>
  </si>
  <si>
    <r>
      <t>Longitudinal  Joint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(รอยต่อตามยาว)</t>
    </r>
  </si>
  <si>
    <t xml:space="preserve">ค่าเหล็ก Tie Bar  (DB Ø 16 มม.) </t>
  </si>
  <si>
    <t>ราคา</t>
  </si>
  <si>
    <t>ราคา/หน่วย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</si>
  <si>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</si>
  <si>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ต่อ 1 ตร.ม.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</si>
  <si>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</si>
  <si>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</si>
  <si>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ไม้ค้ำยันไม้แบบ</t>
  </si>
  <si>
    <t xml:space="preserve"> -  ตะปู</t>
  </si>
  <si>
    <t xml:space="preserve"> -  น้ำมันทาผิวไม้</t>
  </si>
  <si>
    <t>ใช้งานได้ 4 ครั้ง</t>
  </si>
  <si>
    <t xml:space="preserve"> - ค่าแรงประกอบแบบ</t>
  </si>
  <si>
    <t>ราคาไม้แบบที่ใช้</t>
  </si>
  <si>
    <t xml:space="preserve">  *</t>
  </si>
  <si>
    <r>
      <t xml:space="preserve">  ไม้แบบงานอย่างง่ายหรือไม้แบบ(2) </t>
    </r>
    <r>
      <rPr>
        <sz val="16"/>
        <rFont val="TH SarabunPSK"/>
        <family val="2"/>
      </rPr>
      <t>ใช้ได้ 5 ครั้ง</t>
    </r>
  </si>
  <si>
    <t>ใช้งานได้ 5 ครั้ง</t>
  </si>
  <si>
    <t xml:space="preserve">R.C. Pipe Culvert   Dia. </t>
  </si>
  <si>
    <t>m.</t>
  </si>
  <si>
    <t>ขุดดิน</t>
  </si>
  <si>
    <t>บาท/ม.</t>
  </si>
  <si>
    <r>
      <t xml:space="preserve">ค่าท่อØ  </t>
    </r>
  </si>
  <si>
    <t>เมตร  ชั้น -</t>
  </si>
  <si>
    <t>ทรายหยาบอัดแน่น</t>
  </si>
  <si>
    <t>คอนกรีตหยาบ</t>
  </si>
  <si>
    <t>ค่าวางและกลบกลับ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</si>
  <si>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</si>
  <si>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</si>
  <si>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</si>
  <si>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กม.=</t>
  </si>
  <si>
    <t>x 13+300</t>
  </si>
  <si>
    <t>บาท/เที่ยว</t>
  </si>
  <si>
    <t xml:space="preserve">    ค่าขนส่งเฉลี่ย                       = </t>
  </si>
  <si>
    <t>ขนาดท่อ</t>
  </si>
  <si>
    <t>จำนวน/เที่ยว</t>
  </si>
  <si>
    <t>ปริมาณท่อรวมช่องว่างภายใน</t>
  </si>
  <si>
    <t>(ม.)</t>
  </si>
  <si>
    <t>(บาท/ม.)</t>
  </si>
  <si>
    <t>(ลบ.ม.)</t>
  </si>
  <si>
    <t>Ø 0.30</t>
  </si>
  <si>
    <t>Ø 0.40</t>
  </si>
  <si>
    <t>Ø 0.50</t>
  </si>
  <si>
    <t>Ø 0.60</t>
  </si>
  <si>
    <t>Ø 0.80</t>
  </si>
  <si>
    <t>Ø 1.00</t>
  </si>
  <si>
    <t>Ø 1.20</t>
  </si>
  <si>
    <t>Ø 1.50</t>
  </si>
  <si>
    <t>1.  ข้อมูลงานคอนกรีต  Class  ต่างๆ  ตามมาตรฐานกรมทางหลวงชนบท</t>
  </si>
  <si>
    <t>กรณีทรายและหินมีหน่วยเป็นปริมาตร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</si>
  <si>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</si>
  <si>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</si>
  <si>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</si>
  <si>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</si>
  <si>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</si>
  <si>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</si>
  <si>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</si>
  <si>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</si>
  <si>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</si>
  <si>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</si>
  <si>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</si>
  <si>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</si>
  <si>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</si>
  <si>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 xml:space="preserve">   2. ทราย</t>
  </si>
  <si>
    <t xml:space="preserve">   3. หิน</t>
  </si>
  <si>
    <t xml:space="preserve">   4. ค่าแรงผสม - เท</t>
  </si>
  <si>
    <t>2.  ข้อมูลงานคอนกรีต กรณีใช้คอนกรีตผสมเสร็จ  รูปลูกบาศก์/รูปทรงกระบอก</t>
  </si>
  <si>
    <t>320/280</t>
  </si>
  <si>
    <t>280/240</t>
  </si>
  <si>
    <t>240/210</t>
  </si>
  <si>
    <t>210/180</t>
  </si>
  <si>
    <t>180/140</t>
  </si>
  <si>
    <t xml:space="preserve">   1. คอนกรีตผสมเสร็จ</t>
  </si>
  <si>
    <t xml:space="preserve">   2. ค่าแรงเท</t>
  </si>
  <si>
    <t>งานทรายรองใต้ผิวทางคอนกรีต</t>
  </si>
  <si>
    <t>ค่าวัสดุจากแหล่งรวมค่าตัก</t>
  </si>
  <si>
    <t>=</t>
  </si>
  <si>
    <t xml:space="preserve">บาท/ลบ.ม. </t>
  </si>
  <si>
    <t xml:space="preserve">ค่าขนส่ง   </t>
  </si>
  <si>
    <t>กม.</t>
  </si>
  <si>
    <t>... รวมค่าวัสดุที่หน้างาน</t>
  </si>
  <si>
    <t>ส่วนยุบตัว   =  1.25 x</t>
  </si>
  <si>
    <t xml:space="preserve">ค่าดำเนินการและค่าเสื่อมบดอัด  </t>
  </si>
  <si>
    <t xml:space="preserve">... รวมค่างานต้นทุน </t>
  </si>
  <si>
    <t>งานรื้อคันทางเดิมและบดทับ</t>
  </si>
  <si>
    <t>รายละเอียดแบบ :แบบองค์การบริหารส่วนตำบลป่ากลาง  เลขที่   3/2562 จำนวน  6  แผ่น</t>
  </si>
  <si>
    <t>เมตรละ - บาท</t>
  </si>
  <si>
    <t>(หน่วยแสดงเป็น บาท/ลิตร ยกเว้น NGV เป็นบาท/กก.)</t>
  </si>
  <si>
    <t>อำเภอ</t>
  </si>
  <si>
    <t>Blue</t>
  </si>
  <si>
    <t>Gasoline</t>
  </si>
  <si>
    <t>Gasohol</t>
  </si>
  <si>
    <t>E20</t>
  </si>
  <si>
    <t>E85</t>
  </si>
  <si>
    <t>Diesel</t>
  </si>
  <si>
    <t>Hy</t>
  </si>
  <si>
    <t>Force</t>
  </si>
  <si>
    <t>Premium</t>
  </si>
  <si>
    <t>เมืองน่าน</t>
  </si>
  <si>
    <t>แม่จริม</t>
  </si>
  <si>
    <t>บ้านหลวง</t>
  </si>
  <si>
    <t>นาน้อย</t>
  </si>
  <si>
    <t>ปัว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</si>
  <si>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</si>
  <si>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</si>
  <si>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</si>
  <si>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</si>
  <si>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</si>
  <si>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</si>
  <si>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</si>
  <si>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</si>
  <si>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เฉลิมพระเกียรติ</t>
  </si>
  <si>
    <t>ภูเพียง</t>
  </si>
  <si>
    <r>
      <t>ราคาสินค้าเฉลี่ยวัสดุก่อสร้าง (</t>
    </r>
    <r>
      <rPr>
        <b/>
        <sz val="16"/>
        <color indexed="8"/>
        <rFont val="TH SarabunPSK"/>
        <family val="2"/>
      </rPr>
      <t>ราคาเงินสด ไม่รวมภาษีมูลค่าเพิ่ม ไม่รวมค่าขนส่ง</t>
    </r>
    <r>
      <rPr>
        <sz val="16"/>
        <color indexed="8"/>
        <rFont val="TH SarabunPSK"/>
        <family val="2"/>
      </rPr>
      <t>) ของจังหวัด </t>
    </r>
    <r>
      <rPr>
        <b/>
        <sz val="16"/>
        <color indexed="8"/>
        <rFont val="TH SarabunPSK"/>
        <family val="2"/>
      </rPr>
      <t>น่าน</t>
    </r>
    <r>
      <rPr>
        <sz val="16"/>
        <color indexed="8"/>
        <rFont val="TH SarabunPSK"/>
        <family val="2"/>
      </rPr>
      <t> เดือน</t>
    </r>
    <r>
      <rPr>
        <b/>
        <sz val="16"/>
        <color indexed="8"/>
        <rFont val="TH SarabunPSK"/>
        <family val="2"/>
      </rPr>
      <t>มกราคม</t>
    </r>
    <r>
      <rPr>
        <sz val="16"/>
        <color indexed="8"/>
        <rFont val="TH SarabunPSK"/>
        <family val="2"/>
      </rPr>
      <t> ปี </t>
    </r>
    <r>
      <rPr>
        <b/>
        <sz val="16"/>
        <color indexed="8"/>
        <rFont val="TH SarabunPSK"/>
        <family val="2"/>
      </rPr>
      <t>2562</t>
    </r>
  </si>
  <si>
    <t>ลำดับ..</t>
  </si>
  <si>
    <t>เดือนก่อนหน้า</t>
  </si>
  <si>
    <t>มกราคม</t>
  </si>
  <si>
    <r>
      <t>%</t>
    </r>
    <r>
      <rPr>
        <b/>
        <sz val="16"/>
        <color indexed="8"/>
        <rFont val="TH SarabunPSK"/>
        <family val="2"/>
      </rPr>
      <t> </t>
    </r>
  </si>
  <si>
    <t> คอนกรีตผสมเสร็จรูปลูกบาศก์ 180 กก./ตร.ซม. และ รูปทรงกระบอก 140กก./ตร.ซม. ตราซีแพค</t>
  </si>
  <si>
    <t>1,950.47  </t>
  </si>
  <si>
    <t>1,950.47 </t>
  </si>
  <si>
    <t>  </t>
  </si>
  <si>
    <t> คอนกรีตผสมเสร็จรูปลูกบาศก์ 210 กก./ตร.ซม. และ รูปทรงกระบอก 180 กก./ตร.ซม. ตราซีแพค</t>
  </si>
  <si>
    <t>2,120.56  </t>
  </si>
  <si>
    <t>2,120.56 </t>
  </si>
  <si>
    <t> คอนกรีตผสมเสร็จรูปลูกบาศก์ 240 กก./ตร.ซม. และรูปทรงกระบอก 210 กก./ตร.ซม. ตราซีแพค</t>
  </si>
  <si>
    <t>2,200.00  </t>
  </si>
  <si>
    <t>2,200.00 </t>
  </si>
  <si>
    <t> คอนกรีตผสมเสร็จรูปลูกบาศก์ 280 กก./ตร.ซม. และ รูปทรงกระบอก 240 กก./ตร.ซม. ตราซีเแพค</t>
  </si>
  <si>
    <t>2,241.12  </t>
  </si>
  <si>
    <t>2,241.12 </t>
  </si>
  <si>
    <t> คอนกรีตผสมเสร็จรูปลูกบาศก์ 320 กก./ตร.ซม. และ รูปทรงกระบอก 280 กก./ตร.ซม. ตราซีแพค</t>
  </si>
  <si>
    <t>2,320.56  </t>
  </si>
  <si>
    <t>2,320.56 </t>
  </si>
  <si>
    <t> คอนกรีตผสมเสร็จรูปลูกบาศก์ 350 กก./ตร.ซม. และ รูปทรงกระบอก 300 กก./ตร.ซม. ตราซีแพค</t>
  </si>
  <si>
    <t>2,201.87  </t>
  </si>
  <si>
    <t>2,201.87 </t>
  </si>
  <si>
    <t> คอนกรีตผสมเสร็จรูปลูกบาศก์ 380 กก./ตร.ซม. และ รูปทรงกระบอก 320 กก./ตร.ซม. ตราซีแพค</t>
  </si>
  <si>
    <t>2,429.91  </t>
  </si>
  <si>
    <t>2,429.91 </t>
  </si>
  <si>
    <t> คอนกรีตผสมเสร็จรูปลูกบาศก์ 400 กก./ตร.ซม. และ รูปทรงกระบอก 350 กก./ตร.ซม. ตราซีแพค</t>
  </si>
  <si>
    <t>2,500.00  </t>
  </si>
  <si>
    <t>2,500.00 </t>
  </si>
  <si>
    <t> อิฐมอญ ขนาด 7x 16 x 3.5 ซม.</t>
  </si>
  <si>
    <t>ก้อน</t>
  </si>
  <si>
    <t>1.40  </t>
  </si>
  <si>
    <t>1.40 </t>
  </si>
  <si>
    <t> เสาเข็มคอนกรีตอัดแรง รูปสี่เหลี่ยมตัน ขนาด 0.18 x 0.18 ม. ยาว 8.00 ม.</t>
  </si>
  <si>
    <t>2,616.82  </t>
  </si>
  <si>
    <t>2,616.82 </t>
  </si>
  <si>
    <t> เสาเข็มคอนกรีตอัดแรง รูปสี่เหลี่ยมตัน ขนาด 0.18 x 0.18 ม. ยาว 10.00 ม.</t>
  </si>
  <si>
    <t>3,271.03  </t>
  </si>
  <si>
    <t>3,271.03 </t>
  </si>
  <si>
    <t> เสาเข็มคอนกรีตอัดแรง รูปสี่เหลี่ยมตัน ขนาด 0.22 x 0.22 ม. ยาว 10.00 ม.</t>
  </si>
  <si>
    <t>3,738.32  </t>
  </si>
  <si>
    <t>3,738.32 </t>
  </si>
  <si>
    <t> เสาเข็มคอนกรีตอัดแรง รูปสี่เหลี่ยมตัน ขนาด 0.18 x 0.18 ม. ยาว 12.00 ม.</t>
  </si>
  <si>
    <t>3,925.23  </t>
  </si>
  <si>
    <t>3,925.23 </t>
  </si>
  <si>
    <t> เสาเข็มคอนกรีตอัดแรง รูปสี่เหลี่ยมตัน ขนาด 0.22 x 0.22 ม. ยาว 15.00 ม.</t>
  </si>
  <si>
    <t>5,607.48  </t>
  </si>
  <si>
    <t>5,607.48 </t>
  </si>
  <si>
    <t> เสาเข็มคอนกรีตอัดแรง รูปสี่เหลี่ยมตัน ขนาด 0.18 x 0.18 ม. ยาว 16.00 ม.</t>
  </si>
  <si>
    <t>5,233.64  </t>
  </si>
  <si>
    <t>5,233.64 </t>
  </si>
  <si>
    <t> เสาเข็มคอนกรีตอัดแรง รูปสี่เหลี่ยมตัน ขนาด 0.22 x 0.22 ม. ยาว 21.00 ม.</t>
  </si>
  <si>
    <t>7,850.47  </t>
  </si>
  <si>
    <t>7,850.47 </t>
  </si>
  <si>
    <t> เสาเข็มคอนกรีตอัดแรง รูปสี่เหลี่ยมตัน ขนาด 0.26 x 0.26 ม. ยาว 21.00 ม.</t>
  </si>
  <si>
    <t>9,420.56  </t>
  </si>
  <si>
    <t>9,420.56 </t>
  </si>
  <si>
    <t> เสาเข็มคอนกรีตอัดแรง รูปสี่เหลี่ยมตัน ขนาด 0.30 x 0.30 ม. ยาว 21.00 ม.</t>
  </si>
  <si>
    <t>11,775.70  </t>
  </si>
  <si>
    <t>11,775.70 </t>
  </si>
  <si>
    <t> เหล็กเส้นกลมผิวเรียบ SR.24 ยาว 10 เมตร ศก. 6 มม.</t>
  </si>
  <si>
    <t>21,238.32  </t>
  </si>
  <si>
    <t>20,388.79 </t>
  </si>
  <si>
    <t>-4.00 </t>
  </si>
  <si>
    <t> เหล็กเส้นกลมผิวเรียบ SR.24 ยาว 10 เมตร ศก. 9 มม.</t>
  </si>
  <si>
    <t>20,601.87  </t>
  </si>
  <si>
    <t>19,665.42 </t>
  </si>
  <si>
    <t>-4.55 </t>
  </si>
  <si>
    <t> เหล็กเส้นกลมผิวเรียบ SR.24 ยาว 10 เมตร ศก. 12 มม.</t>
  </si>
  <si>
    <t>20,414.95  </t>
  </si>
  <si>
    <t>19,468.22 </t>
  </si>
  <si>
    <t>-4.64 </t>
  </si>
  <si>
    <t> เหล็กเส้นกลมผิวเรียบ SR.24 ยาว 10 เมตร ศก. 15 มม.</t>
  </si>
  <si>
    <t>20,186.92  </t>
  </si>
  <si>
    <t>19,379.44 </t>
  </si>
  <si>
    <t> เหล็กเส้นกลมผิวข้ออ้อย SD.40 ศก.12 มม. ยาว 10 เมตร (Tempcore)</t>
  </si>
  <si>
    <t>20,100.00  </t>
  </si>
  <si>
    <t>-3.14 </t>
  </si>
  <si>
    <t> เหล็กเส้นกลมผิวข้ออ้อย SD.40 ศก.16 มม. ยาว 10 เมตร (Tempcore)</t>
  </si>
  <si>
    <t>19,849.53  </t>
  </si>
  <si>
    <t>19,020.56 </t>
  </si>
  <si>
    <t>-4.18 </t>
  </si>
  <si>
    <t> เหล็กเส้นกลมผิวข้ออ้อย SD.40 ศก.20 มม. ยาว 10 เมตร (Tempcore)</t>
  </si>
  <si>
    <t>19,920.56  </t>
  </si>
  <si>
    <t>19,085.98 </t>
  </si>
  <si>
    <t>-4.19 </t>
  </si>
  <si>
    <t> เหล็กเส้นกลมผิวข้ออ้อย SD.40 ศก.25 มม. ยาว 10 เมตร (Tempcore)</t>
  </si>
  <si>
    <t>19,973.83  </t>
  </si>
  <si>
    <t>19,147.66 </t>
  </si>
  <si>
    <t>-4.14 </t>
  </si>
  <si>
    <t> เหล็กเส้นกลมผิวข้ออ้อย SD.50 ศก.20 มม. ยาว 10 เมตร (Tempcore)</t>
  </si>
  <si>
    <t>20,110.28  </t>
  </si>
  <si>
    <t>19,275.70 </t>
  </si>
  <si>
    <t>-4.15 </t>
  </si>
  <si>
    <t> เหล็กเส้นกลมผิวข้ออ้อย SD.50 ศก.25 มม. ยาว 10 เมตร (Tempcore)</t>
  </si>
  <si>
    <t>20,168.22  </t>
  </si>
  <si>
    <t>19,342.06 </t>
  </si>
  <si>
    <t>-4.10 </t>
  </si>
  <si>
    <t> ลวดผูกเหล็ก ศก. 1.25 มม. (เบอร์ 18)</t>
  </si>
  <si>
    <t>65.42  </t>
  </si>
  <si>
    <t>65.42 </t>
  </si>
  <si>
    <t> เหล็กตัวซี (Light Lip Channel Steel) หนา 2.3 มม. ยาว 6 เมตร ขนาด 75 x 45 x 15 มม. น้ำหนัก 21 กก./ท่อน</t>
  </si>
  <si>
    <t>389.72  </t>
  </si>
  <si>
    <t>382.24 </t>
  </si>
  <si>
    <t>-1.92 </t>
  </si>
  <si>
    <t> เหล็กตัวซี (Light Lip Channel Steel) หนา 2.3 มม. ยาว 6 เมตร ขนาด 100 x 50 x 20 มม. น้ำหนัก 23.5 กก.</t>
  </si>
  <si>
    <t>485.05  </t>
  </si>
  <si>
    <t>477.57 </t>
  </si>
  <si>
    <t>-1.54 </t>
  </si>
  <si>
    <t> เหล็กตัวซี (Light Lip Channel Steel) หนา 3.2 มม. ยาว 6 เมตร ขนาด 100 x 50 x 20 มม. น้ำหนัก 34.0 กก.</t>
  </si>
  <si>
    <t>649.53  </t>
  </si>
  <si>
    <t>636.45 </t>
  </si>
  <si>
    <t>-2.01 </t>
  </si>
  <si>
    <t> เหล็กตัวซี (Light Lip Channel Steel) หนา 2.3 มม. ยาว 6 เมตร ขนาด 125 x 50 x 20 มม. น้ำหนัก 25.5 กก.</t>
  </si>
  <si>
    <t>538.32  </t>
  </si>
  <si>
    <t>528.04 </t>
  </si>
  <si>
    <t>-1.91 </t>
  </si>
  <si>
    <t> เหล็กตัวซี (Light Lip Channel Steel) หนา 3.2 มม. ยาว 6 เมตร ขนาด 125 x 50 x 20 มม. น้ำหนัก 36.5 กก.</t>
  </si>
  <si>
    <t>726.17  </t>
  </si>
  <si>
    <t>713.08 </t>
  </si>
  <si>
    <t>-1.80 </t>
  </si>
  <si>
    <t> ท่อเหล็กกลวงสี่เหลี่ยมจัตุรัส หนา 1.2 มม. ขนาด 3/4" x 3/4" ยาว 6 เมตร</t>
  </si>
  <si>
    <t>98.13  </t>
  </si>
  <si>
    <t>98.13 </t>
  </si>
  <si>
    <t> ท่อเหล็กกลวงสี่เหลี่ยมจัตุรัส หนา 1.2 มม. ขนาด 1" x 1" ยาว 6 เมตร</t>
  </si>
  <si>
    <t>117.76  </t>
  </si>
  <si>
    <t>117.76 </t>
  </si>
  <si>
    <t> ท่อเหล็กเคลือบสังกะสี ประเภท BS-M (ไม่รวมข้อต่อ) ขนาด ศก. 1/2 นิ้ว ยาว 6 เมตร</t>
  </si>
  <si>
    <t>211.21  </t>
  </si>
  <si>
    <t>211.21 </t>
  </si>
  <si>
    <t> ท่อเหล็กเคลือบสังกะสี ประเภท BS-M (ไม่รวมข้อต่อ) ขนาด ศก. 3/4 นิ้ว ยาว 6 เมตร</t>
  </si>
  <si>
    <t>271.03  </t>
  </si>
  <si>
    <t>271.03 </t>
  </si>
  <si>
    <t> ท่อเหล็กเคลือบสังกะสี ประเภท BS-M (ไม่รวมข้อต่อ) ขนาด ศก. 1 นิ้ว ยาว 6 เมตร</t>
  </si>
  <si>
    <t>358.88  </t>
  </si>
  <si>
    <t>358.88 </t>
  </si>
  <si>
    <t> ท่อเหล็กเคลือบสังกะสี ประเภท BS-M (ไม่รวมข้อต่อ) ขนาด ศก. 1 1/4 นิ้ว ยาว 6 เมตร</t>
  </si>
  <si>
    <t>462.62  </t>
  </si>
  <si>
    <t>462.62 </t>
  </si>
  <si>
    <t> ท่อเหล็กเคลือบสังกะสี ประเภท BS-M (ไม่รวมข้อต่อ) ขนาด ศก. 1 1/2 นิ้ว ยาว 6 เมตร</t>
  </si>
  <si>
    <t>532.71  </t>
  </si>
  <si>
    <t>532.71 </t>
  </si>
  <si>
    <t> ท่อเหล็กเคลือบสังกะสี ประเภท BS-M (ไม่รวมข้อต่อ) ขนาด ศก. 2 นิ้ว ยาว 6 เมตร</t>
  </si>
  <si>
    <t>747.66  </t>
  </si>
  <si>
    <t>747.66 </t>
  </si>
  <si>
    <t> ท่อเหล็กเคลือบสังกะสี ประเภท BS-M (ไม่รวมข้อต่อ) ขนาด ศก. 2 1/2 นิ้ว ยาว 6 เมตร</t>
  </si>
  <si>
    <t>922.43  </t>
  </si>
  <si>
    <t>922.43 </t>
  </si>
  <si>
    <t> ท่อเหล็กเคลือบสังกะสี ประเภท BS-M (ไม่รวมข้อต่อ) ขนาด ศก. 3 นิ้ว ยาว 6 เมตร</t>
  </si>
  <si>
    <t>1,200.00  </t>
  </si>
  <si>
    <t>1,200.00 </t>
  </si>
  <si>
    <t> ข้อต่อตรงเหล็ก ศก. 1/2 นิ้ว</t>
  </si>
  <si>
    <t>12.15  </t>
  </si>
  <si>
    <t>12.15 </t>
  </si>
  <si>
    <t> ข้อต่อตรงเหล็ก ศก. 3/4 นิ้ว</t>
  </si>
  <si>
    <t>16.82  </t>
  </si>
  <si>
    <t>16.82 </t>
  </si>
  <si>
    <t> ข้อต่อตรงเหล็ก ศก. 1 นิ้ว</t>
  </si>
  <si>
    <t>29.91  </t>
  </si>
  <si>
    <t>29.91 </t>
  </si>
  <si>
    <t> ข้อต่องอเหล็ก 90 องศา ศก. 1/2 นิ้ว</t>
  </si>
  <si>
    <t>9.35  </t>
  </si>
  <si>
    <t>9.35 </t>
  </si>
  <si>
    <t> ข้อต่องอเหล็ก 90 องศา ศก. 3/4 นิ้ว</t>
  </si>
  <si>
    <t>25.23  </t>
  </si>
  <si>
    <t>25.23 </t>
  </si>
  <si>
    <t> ข้อต่องอเหล็ก 90 องศา ศก. 1 นิ้ว</t>
  </si>
  <si>
    <t>33.64  </t>
  </si>
  <si>
    <t>33.64 </t>
  </si>
  <si>
    <t> ท่อ พีวีซี แข็ง ท่อประปา ชนิดปลายธรรมดา ชั้น 8.5 ยาว 4 เมตร เส้นผ่านศูนย์กลาง 1/2" ตราท่อน้ำไทย</t>
  </si>
  <si>
    <t>43.69  </t>
  </si>
  <si>
    <t>43.69 </t>
  </si>
  <si>
    <t> ท่อ พีวีซี แข็ง ท่อประปา ชนิดปลายธรรมดา ชั้น 8.5 ยาว 4 เมตร เส้นผ่านศูนย์กลาง 3/4" ตราท่อน้ำไทย</t>
  </si>
  <si>
    <t>52.81  </t>
  </si>
  <si>
    <t>52.81 </t>
  </si>
  <si>
    <t> ท่อ พีวีซี แข็ง ท่อประปา ชนิดปลายธรรมดา ชั้น 8.5 ยาว 4 เมตร เส้นผ่านศูนย์กลาง 1" ตราท่อน้ำไทย</t>
  </si>
  <si>
    <t>72.43  </t>
  </si>
  <si>
    <t>72.43 </t>
  </si>
  <si>
    <t> ท่อ พีวีซี แข็ง ท่อประปา ชนิดปลายธรรมดา ชั้น 8.5 ยาว 4 เมตร เส้นผ่านศูนย์กลาง 1 1/4" ตราท่อน้ำไทย</t>
  </si>
  <si>
    <t>85.98  </t>
  </si>
  <si>
    <t>85.98 </t>
  </si>
  <si>
    <t> ท่อ พีวีซี แข็ง ท่อประปา ชนิดปลายธรรมดา ชั้น 8.5 ยาว 4 เมตร เส้นผ่านศูนย์กลาง 1 1/2" ตราท่อน้ำไทย</t>
  </si>
  <si>
    <t>116.36  </t>
  </si>
  <si>
    <t>116.36 </t>
  </si>
  <si>
    <t> ท่อ พีวีซี แข็ง ท่อประปา ชนิดปลายธรรมดา ชั้น 8.5 ยาว 4 เมตร เส้นผ่านศูนย์กลาง 2" ตราท่อน้ำไทย</t>
  </si>
  <si>
    <t>173.83  </t>
  </si>
  <si>
    <t>173.83 </t>
  </si>
  <si>
    <t> ท่อ พีวีซี แข็ง ท่อประปา ชนิดปลายธรรมดา ชั้น 8.5 ยาว 4 เมตร เส้นผ่านศูนย์กลาง 2 1/2" ตราท่อน้ำไทย</t>
  </si>
  <si>
    <t>273.37  </t>
  </si>
  <si>
    <t>273.37 </t>
  </si>
  <si>
    <t> ท่อ พีวีซี แข็ง ท่อประปา ชนิดปลายธรรมดา ชั้น 8.5 ยาว 4 เมตร เส้นผ่านศูนย์กลาง 4" ตราท่อน้ำไทย</t>
  </si>
  <si>
    <t>575.70  </t>
  </si>
  <si>
    <t>575.70 </t>
  </si>
  <si>
    <t> ท่อ พีวีซี แข็ง ท่อประปา ชนิดปลายธรรมดา ชั้น 8.5 ยาว 4 เมตร เส้นผ่านศูนย์กลาง 5" ตราท่อน้ำไทย</t>
  </si>
  <si>
    <t>890.19  </t>
  </si>
  <si>
    <t>890.19 </t>
  </si>
  <si>
    <t> ท่อ พีวีซี แข็ง ท่อประปา ชนิดปลายธรรมดา ชั้น 8.5 ยาว 4 เมตร เส้นผ่านศูนย์กลาง 6" ตราท่อน้ำไทย</t>
  </si>
  <si>
    <t>1,322.43  </t>
  </si>
  <si>
    <t>1,322.43 </t>
  </si>
  <si>
    <t> ท่อ พีวีซี แข็ง ท่อประปา ชนิดปลายธรรมดา ชั้น 13.5 ยาว 4 เมตร เส้นผ่านศูนย์กลาง 1/2" ตราท่อน้ำไทย</t>
  </si>
  <si>
    <t>53.27  </t>
  </si>
  <si>
    <t>53.27 </t>
  </si>
  <si>
    <t> ท่อ พีวีซี แข็ง ท่อประปา ชนิดปลายธรรมดา ชั้น 13.5 ยาว 4 เมตร เส้นผ่านศูนย์กลาง 3/4" ตราท่อน้ำไทย</t>
  </si>
  <si>
    <t>62.62  </t>
  </si>
  <si>
    <t>62.62 </t>
  </si>
  <si>
    <t> ท่อ พีวีซี แข็ง ท่อประปา ชนิดปลายธรรมดา ชั้น 13.5 ยาว 4 เมตร เส้นผ่านศูนย์กลาง 1" ตราท่อน้ำไทย</t>
  </si>
  <si>
    <t>102.81  </t>
  </si>
  <si>
    <t>102.81 </t>
  </si>
  <si>
    <t> ท่อ พีวีซี แข็ง ท่อประปา ชนิดปลายธรรมดา ชั้น 13.5 ยาว 4 เมตร เส้นผ่านศูนย์กลาง 1 1/4" ตราท่อน้ำไทย</t>
  </si>
  <si>
    <t>134.58  </t>
  </si>
  <si>
    <t>134.58 </t>
  </si>
  <si>
    <t> ท่อ พีวีซี แข็ง ท่อประปา ชนิดปลายธรรมดา ชั้น 13.5 ยาว 4 เมตร เส้นผ่านศูนย์กลาง 1 1/2" ตราท่อน้ำไทย</t>
  </si>
  <si>
    <t>169.16  </t>
  </si>
  <si>
    <t>169.16 </t>
  </si>
  <si>
    <t> ท่อ พีวีซี แข็ง ท่อประปา ชนิดปลายธรรมดา ชั้น 13.5 ยาว 4 เมตร เส้นผ่านศูนย์กลาง 2" ตราท่อน้ำไทย</t>
  </si>
  <si>
    <t>253.27  </t>
  </si>
  <si>
    <t>253.27 </t>
  </si>
  <si>
    <t> ท่อ พีวีซี แข็ง ท่อประปา ชนิดปลายธรรมดา ชั้น 13.5 ยาว 4 เมตร เส้นผ่านศูนย์กลาง 2 1/2" ตราท่อน้ำไทย</t>
  </si>
  <si>
    <t>371.03  </t>
  </si>
  <si>
    <t>371.03 </t>
  </si>
  <si>
    <t> ท่อ พีวีซี แข็ง ท่อประปา ชนิดปลายธรรมดา ชั้น 13.5 ยาว 4 เมตร เส้นผ่านศูนย์กลาง 3" ตราท่อน้ำไทย</t>
  </si>
  <si>
    <t>569.63  </t>
  </si>
  <si>
    <t>569.63 </t>
  </si>
  <si>
    <t> ท่อ พีวีซี แข็ง ท่อประปา ชนิดปลายธรรมดา ชั้น 13.5 ยาว 4 เมตร เส้นผ่านศูนย์กลาง 4" ตราท่อน้ำไทย</t>
  </si>
  <si>
    <t>936.92  </t>
  </si>
  <si>
    <t>936.92 </t>
  </si>
  <si>
    <t> ท่อ พีวีซี แข็ง ท่อประปา ชนิดปลายธรรมดา ชั้น 13.5 ยาว 4 เมตร เส้นผ่านศูนย์กลาง 3/4" ตราช้าง</t>
  </si>
  <si>
    <t>63.56  </t>
  </si>
  <si>
    <t>63.56 </t>
  </si>
  <si>
    <t> ท่อ พีวีซี แข็ง ท่อประปา ชนิดปลายธรรมดา ชั้น 13.5 ยาว 4 เมตร เส้นผ่านศูนย์กลาง 1" ตราช้าง</t>
  </si>
  <si>
    <t>99.53  </t>
  </si>
  <si>
    <t>99.53 </t>
  </si>
  <si>
    <t> ข้อต่อท่อ พีวีซี ตรง สำหรับใช้กับท่อรับแรงดัน เส้นผ่านศูนย์กลาง 1/2" ตราท่อน้ำไทย</t>
  </si>
  <si>
    <t>4.67  </t>
  </si>
  <si>
    <t>4.67 </t>
  </si>
  <si>
    <t> ข้อต่อท่อ พีวีซี ตรง สำหรับใช้กับท่อรับแรงดัน เส้นผ่านศูนย์กลาง 3/4" ตราท่อน้ำไทย</t>
  </si>
  <si>
    <t>5.61  </t>
  </si>
  <si>
    <t>5.61 </t>
  </si>
  <si>
    <t> ข้อต่อท่อ พีวีซี ตรง สำหรับใช้กับท่อรับแรงดัน เส้นผ่านศูนย์กลาง 1" ตราท่อน้ำไทย</t>
  </si>
  <si>
    <t> ข้อต่อท่อ พีวีซี ตรง สำหรับใช้กับท่อรับแรงดัน เส้นผ่านศูนย์กลาง 1 1/4" ตราท่อน้ำไทย</t>
  </si>
  <si>
    <t>11.21  </t>
  </si>
  <si>
    <t>11.21 </t>
  </si>
  <si>
    <t> ข้อต่อท่อ พีวีซี ตรง สำหรับใช้กับท่อรับแรงดัน เส้นผ่านศูนย์กลาง 1 1/2" ตราท่อน้ำไทย</t>
  </si>
  <si>
    <t> ข้อต่อท่อ พีวีซี ตรง สำหรับใช้กับท่อรับแรงดัน เส้นผ่านศูนย์กลาง 2" ตราท่อน้ำไทย</t>
  </si>
  <si>
    <t>23.36  </t>
  </si>
  <si>
    <t>23.36 </t>
  </si>
  <si>
    <t> ข้อต่อท่อ พีวีซี ตรง สำหรับใช้กับท่อรับแรงดัน เส้นผ่านศูนย์กลาง 2 1/2" ตราท่อน้ำไทย</t>
  </si>
  <si>
    <t>35.51  </t>
  </si>
  <si>
    <t>35.51 </t>
  </si>
  <si>
    <t> ข้อต่อท่อ พีวีซี ตรง สำหรับใช้กับท่อรับแรงดัน เส้นผ่านศูนย์กลาง 3" ตราท่อน้ำไทย</t>
  </si>
  <si>
    <t>56.07  </t>
  </si>
  <si>
    <t>56.07 </t>
  </si>
  <si>
    <t> ข้อต่อท่อ พีวีซี ตรง สำหรับใช้กับท่อรับแรงดัน เส้นผ่านศูนย์กลาง 4" ตราท่อน้ำไทย</t>
  </si>
  <si>
    <t>102.80  </t>
  </si>
  <si>
    <t>102.80 </t>
  </si>
  <si>
    <t> ข้อต่อท่อ พีวีซี ข้องอ 90 องศา สำหรับใช้กับท่อรับแรงดัน เส้นผ่านศูนย์กลาง 1/2" ตราท่อน้ำไทย</t>
  </si>
  <si>
    <t> ข้อต่อท่อ พีวีซี ข้องอ 90 องศา สำหรับใช้กับท่อรับแรงดัน เส้นผ่านศูนย์กลาง 3/4" ตราท่อน้ำไทย</t>
  </si>
  <si>
    <t>6.54  </t>
  </si>
  <si>
    <t>6.54 </t>
  </si>
  <si>
    <t> ข้อต่อท่อ พีวีซี ข้องอ 90 องศา สำหรับใช้กับท่อรับแรงดัน เส้นผ่านศูนย์กลาง 1" ตราท่อน้ำไทย</t>
  </si>
  <si>
    <t> ข้อต่อท่อ พีวีซี ข้องอ 90 องศา สำหรับใช้กับท่อรับแรงดัน เส้นผ่านศูนย์กลาง 1 1/4" ตราท่อน้ำไทย</t>
  </si>
  <si>
    <t>18.69  </t>
  </si>
  <si>
    <t>18.69 </t>
  </si>
  <si>
    <t> ข้อต่อท่อ พีวีซี ข้องอ 90 องศา สำหรับใช้กับท่อรับแรงดัน เส้นผ่านศูนย์กลาง 1 1/2" ตราท่อน้ำไทย</t>
  </si>
  <si>
    <t> ข้อต่อท่อ พีวีซี ข้องอ 90 องศา สำหรับใช้กับท่อรับแรงดัน เส้นผ่านศูนย์กลาง 2" ตราท่อน้ำไทย</t>
  </si>
  <si>
    <t>32.71  </t>
  </si>
  <si>
    <t>32.71 </t>
  </si>
  <si>
    <t> ข้อต่อท่อ พีวีซี ข้องอ 90 องศา สำหรับใช้กับท่อรับแรงดัน เส้นผ่านศูนย์กลาง 2 1/2" ตราท่อน้ำไทย</t>
  </si>
  <si>
    <t>60.75  </t>
  </si>
  <si>
    <t>60.75 </t>
  </si>
  <si>
    <t> ข้อต่อท่อ พีวีซี ข้องอ 90 องศา สำหรับใช้กับท่อรับแรงดัน เส้นผ่านศูนย์กลาง 3" ตราท่อน้ำไทย</t>
  </si>
  <si>
    <t>93.46  </t>
  </si>
  <si>
    <t>93.46 </t>
  </si>
  <si>
    <t> ข้อต่อท่อ พีวีซี ข้องอ 90 องศา สำหรับใช้กับท่อรับแรงดัน เส้นผ่านศูนย์กลาง 4" ตราท่อน้ำไทย</t>
  </si>
  <si>
    <t>182.24  </t>
  </si>
  <si>
    <t>182.24 </t>
  </si>
  <si>
    <t> ข้อต่อท่อ พีวีซี สามทาง 90 องศา สำหรับใช้กับท่อรับแรงดัน เส้นผ่าศูนย์กลาง 1/2" ตราท่อน้ำไทย</t>
  </si>
  <si>
    <t> ข้อต่อท่อ พีวีซี สามทาง 90 องศา สำหรับใช้กับท่อรับแรงดัน เส้นผ่าศูนย์กลาง 3/4" ตราท่อน้ำไทย</t>
  </si>
  <si>
    <t> ข้อต่อท่อ พีวีซี สามทาง 90 องศา สำหรับใช้กับท่อรับแรงดัน เส้นผ่าศูนย์กลาง 1" ตราท่อน้ำไทย</t>
  </si>
  <si>
    <t>14.02  </t>
  </si>
  <si>
    <t>14.02 </t>
  </si>
  <si>
    <t> ข้อต่อท่อ พีวีซี สามทาง 90 องศา สำหรับใช้กับท่อรับแรงดัน เส้นผ่าศูนย์กลาง 1 1/4" ตราท่อน้ำไทย</t>
  </si>
  <si>
    <t> ข้อต่อท่อ พีวีซี สามทาง 90 องศา สำหรับใช้กับท่อรับแรงดัน เส้นผ่าศูนย์กลาง 1 1/2" ตราท่อน้ำไทย</t>
  </si>
  <si>
    <t>28.04  </t>
  </si>
  <si>
    <t>28.04 </t>
  </si>
  <si>
    <t> ข้อต่อท่อ พีวีซี สามทาง 90 องศา สำหรับใช้กับท่อรับแรงดัน เส้นผ่าศูนย์กลาง 2" ตราท่อน้ำไทย</t>
  </si>
  <si>
    <t>51.40  </t>
  </si>
  <si>
    <t>51.40 </t>
  </si>
  <si>
    <t> ข้อต่อท่อ พีวีซี สามทาง 90 องศา สำหรับใช้กับท่อรับแรงดัน เส้นผ่าศูนย์กลาง 2 1/2" ตราท่อน้ำไทย</t>
  </si>
  <si>
    <t> ข้อต่อท่อ พีวีซี สามทาง 90 องศา สำหรับใช้กับท่อรับแรงดัน เส้นผ่าศูนย์กลาง 3" ตราท่อน้ำไทย</t>
  </si>
  <si>
    <t>154.21  </t>
  </si>
  <si>
    <t>154.21 </t>
  </si>
  <si>
    <t> ข้อต่อท่อ พีวีซี สามทาง 90 องศา สำหรับใช้กับท่อรับแรงดัน เส้นผ่าศูนย์กลาง 4" ตราท่อน้ำไทย</t>
  </si>
  <si>
    <t>355.14  </t>
  </si>
  <si>
    <t>355.14 </t>
  </si>
  <si>
    <t> ท่อระบายน้ำคอนกรีตเสริมเหล็ก ปากลิ้นราง ชั้น 3 ยาว 1 เมตร ศก. 0.30 ม.</t>
  </si>
  <si>
    <t>475.24  </t>
  </si>
  <si>
    <t>475.24 </t>
  </si>
  <si>
    <t> ท่อระบายน้ำคอนกรีตเสริมเหล็ก ปากลิ้นราง ชั้น 3 ยาว 1 เมตร ศก. 0.40 ม.</t>
  </si>
  <si>
    <t>690.19  </t>
  </si>
  <si>
    <t>690.19 </t>
  </si>
  <si>
    <t> ท่อระบายน้ำคอนกรีตเสริมเหล็ก ปากลิ้นราง ชั้น 3 ยาว 1 เมตร ศก. 0.60 ม.</t>
  </si>
  <si>
    <t>1,050.00  </t>
  </si>
  <si>
    <t>1,050.00 </t>
  </si>
  <si>
    <t> ท่อระบายน้ำคอนกรีตเสริมเหล็ก ปากลิ้นราง ชั้น 3 ยาว 1 เมตร ศก. 0.80 ม.</t>
  </si>
  <si>
    <t>1,737.85  </t>
  </si>
  <si>
    <t>1,737.85 </t>
  </si>
  <si>
    <t> ท่อระบายน้ำคอนกรีตเสริมเหล็ก ปากลิ้นราง ชั้น 3 ยาว 1 เมตร ศก. 1.00 ม .</t>
  </si>
  <si>
    <t>2,175.24  </t>
  </si>
  <si>
    <t>2,175.24 </t>
  </si>
  <si>
    <t> ท่อระบายน้ำคอนกรีตเสริมเหล็ก ปากลิ้นราง ชั้น 3 ยาว 1 เมตร ศก. 1.20 ม.</t>
  </si>
  <si>
    <t>3,268.23  </t>
  </si>
  <si>
    <t>3,268.23 </t>
  </si>
  <si>
    <t> ท่อระบายน้ำคอนกรีตเสริมเหล็ก ปากลิ้นราง ชั้น 3 ยาว 1 เมตร ศก. 1.50 ม.</t>
  </si>
  <si>
    <t>6,500.00  </t>
  </si>
  <si>
    <t>6,500.00 </t>
  </si>
  <si>
    <t> มุ้งลวดอลูมิเนียม ขนาดกว้าง 90 ซม ยาว 30 เมตร สีขาว</t>
  </si>
  <si>
    <t>ม้วน</t>
  </si>
  <si>
    <t>1,425.24  </t>
  </si>
  <si>
    <t>1,425.24 </t>
  </si>
  <si>
    <t> กระเบื้องคอนกรีตมุงหลังคา ซีแพคโมเนีย ขนาด 33 x 42 ซม. สีแดง เทา อิฐ น้ำตาล ตราช้าง</t>
  </si>
  <si>
    <t>13.55  </t>
  </si>
  <si>
    <t>13.55 </t>
  </si>
  <si>
    <t> ครอบสันโค้งกระเบื้องคอนกรีต สีแดง เทา อิฐ น้ำตาล ตราช้าง</t>
  </si>
  <si>
    <t> ครอบข้างกระเบื้องคอนกรีต สีแดง เทา อิฐ น้ำตาล ตราช้าง</t>
  </si>
  <si>
    <t> ครอบข้างปิดชายกระเบื้องคอนกรีต สีแดง เทา อิฐ น้ำตาล ตราช้าง</t>
  </si>
  <si>
    <t> กระเบื้องลอนคู่ สีเทาซิเมนต์ ขนาด 50 x 120 x 0.5 ซม ตราช้าง</t>
  </si>
  <si>
    <t>54.21  </t>
  </si>
  <si>
    <t>54.21 </t>
  </si>
  <si>
    <t> ครอบมุม สีเทาซิเมนต์ ขนาด 50 x 45 x 0.5 ซม. ตราช้าง</t>
  </si>
  <si>
    <t>48.60  </t>
  </si>
  <si>
    <t>48.60 </t>
  </si>
  <si>
    <t> กระจกใส หนา 5 มม.</t>
  </si>
  <si>
    <t>ตร.ฟุต</t>
  </si>
  <si>
    <t>18.23  </t>
  </si>
  <si>
    <t>18.23 </t>
  </si>
  <si>
    <t> กระจกใส หนา 6 มม.</t>
  </si>
  <si>
    <t>22.43  </t>
  </si>
  <si>
    <t>22.43 </t>
  </si>
  <si>
    <t> ไม้เต็ง ไม่ไส ขนาด 1" x 6" ยาว 4 - 4.50 เมตร</t>
  </si>
  <si>
    <t>1,092.52  </t>
  </si>
  <si>
    <t>1,092.52 </t>
  </si>
  <si>
    <t> ไม้เต็ง ไม่ไส ขนาด 1 1/2" x 6" ยาว 4 - 4.50 เมตร</t>
  </si>
  <si>
    <t>1,101.87  </t>
  </si>
  <si>
    <t>1,101.87 </t>
  </si>
  <si>
    <t> ไม้เต็ง ไม่ไส ขนาด 1" x 1" ยาว 4 - 4.50 เมตร</t>
  </si>
  <si>
    <t>607.48  </t>
  </si>
  <si>
    <t>607.48 </t>
  </si>
  <si>
    <t> ไม้เต็ง ไม่ไส ขนาด 1" x 4" ยาว 4 - 4.50 เมตร</t>
  </si>
  <si>
    <t>1,106.54  </t>
  </si>
  <si>
    <t>1,106.54 </t>
  </si>
  <si>
    <t> ไม้เต็ง ไม่ไส ขนาด 1" x 1" ยาว 3 - 3.50 เมตร</t>
  </si>
  <si>
    <t> ไม้เต็ง ไม่ไส ขนาด 1" x 4" ยาว 3 - 3.50 เมตร</t>
  </si>
  <si>
    <t> ไม้แดง ไม่ไส ขนาด 1" x 4" ยาว 4 - 4.50 เมตร</t>
  </si>
  <si>
    <t> ไม้แดง ไม่ไส ขนาด 1" x 6" ยาว 4 - 4.50 เมตร</t>
  </si>
  <si>
    <t>846.73  </t>
  </si>
  <si>
    <t>846.73 </t>
  </si>
  <si>
    <t> ไม้แดง ไม่ไส ขนาด 2" x 4" ยาว 4 - 4.50 เมตร</t>
  </si>
  <si>
    <t>850.47  </t>
  </si>
  <si>
    <t>850.47 </t>
  </si>
  <si>
    <t> ไม้แดง ไม่ไส ขนาด 2" x 6" ยาว 4 - 4.50 เมตร</t>
  </si>
  <si>
    <t> ไม้ยาง ไม่ไส ขนาด 1/2" x 6" ยาว 4 - 4.50 เมตร</t>
  </si>
  <si>
    <t>1,010.28  </t>
  </si>
  <si>
    <t>1,010.28 </t>
  </si>
  <si>
    <t> ไม้ยาง ไม่ไส ขนาด 1" x 8" ยาว 4 - 4.50 เมตร</t>
  </si>
  <si>
    <t> ไม้ยาง ไม่ไส ขนาด 1 1/2" x 3" ยาว 4 - 4.50 เมตร</t>
  </si>
  <si>
    <t>582.24  </t>
  </si>
  <si>
    <t>582.24 </t>
  </si>
  <si>
    <t> ไม้ยาง ไม่ไส ขนาด 4" x 4" ยาว 4 - 4.50 เมตร</t>
  </si>
  <si>
    <t>1,014.02  </t>
  </si>
  <si>
    <t>1,014.02 </t>
  </si>
  <si>
    <t> ไม้กะบาก ไม่ไส ขนาด 1" x 4" ยาว 4 - 4.50 เมตร</t>
  </si>
  <si>
    <t>716.82  </t>
  </si>
  <si>
    <t>716.82 </t>
  </si>
  <si>
    <t> ไม้กะบาก ไม่ไส ขนาด 1" x 6" ยาว 4 - 4.50 เมตร</t>
  </si>
  <si>
    <t>696.26  </t>
  </si>
  <si>
    <t>696.26 </t>
  </si>
  <si>
    <t> ไม้กะบาก ไม่ไส ขนาด 1" x 8" ยาว 4 - 4.50 เมตร</t>
  </si>
  <si>
    <t> ไม้กะบาก ไม่ไส ขนาด 1" x 10" ยาว 4 - 4.50 เมตร</t>
  </si>
  <si>
    <t>737.38  </t>
  </si>
  <si>
    <t>737.38 </t>
  </si>
  <si>
    <t> ไม้ตะเคียนทราย ไม่ไส ขนาด 2" x 4" ยาว 4 - 4.50 เมตร</t>
  </si>
  <si>
    <t> สีน้ำมันเคลือบชนิดเงา ขนาด 3.785 ลิตร ตรา ที โอ เอ</t>
  </si>
  <si>
    <t>กระป๋อง</t>
  </si>
  <si>
    <t>560.75  </t>
  </si>
  <si>
    <t>560.75 </t>
  </si>
  <si>
    <t> สีรองพื้นปูนใหม่ ขนาด 3.785 ลิตร ตราที โอ เอ</t>
  </si>
  <si>
    <t>392.52  </t>
  </si>
  <si>
    <t>392.52 </t>
  </si>
  <si>
    <t> ทินเนอร์ ขนาด 3.785 ลิตร ตรา....</t>
  </si>
  <si>
    <t>149.53  </t>
  </si>
  <si>
    <t>149.53 </t>
  </si>
  <si>
    <t> ประตูเหล็กม้วนเคลือบสังกะสี ชุบสี ระบบมือดึง แบบทึบ ลอนเดี่ยว เบอร์ 22 หนา 0.7 มม. ขนาดกว้าง 3.50 ม. X สูง 2.70 ม.</t>
  </si>
  <si>
    <t>1,401.87  </t>
  </si>
  <si>
    <t>1,401.87 </t>
  </si>
  <si>
    <t> บานประตูไม้สัก บานทึบ ขนาด 80 x 200 ซม. กรอบบานขนาด 1 1/4" x 4" ลูกฟักหนา 1/2"</t>
  </si>
  <si>
    <t>บาน</t>
  </si>
  <si>
    <t>934.58  </t>
  </si>
  <si>
    <t>934.58 </t>
  </si>
  <si>
    <t> บานหน้าต่างไม้สัก บานทึบ ขนาด 80 x 110 ซม. กรอบบานขนาด 1 1/4" x 4" ลูกฟักหนา 1/2"</t>
  </si>
  <si>
    <t> วงกบประตูไม้เนื้อแข็ง ไม่มีช่องแสง ขนาด 80 x 200 ซม. ขนาดไม้วงกบ 2" x 4"</t>
  </si>
  <si>
    <t>719.63  </t>
  </si>
  <si>
    <t>719.63 </t>
  </si>
  <si>
    <t> วงกบหน้าต่างไม้เนื้อแข็ง ไม่มีช่องแสง ขนาด 60 x 110 ซม. ขนาดไม้วงกบ 2" x 4"</t>
  </si>
  <si>
    <t>542.06  </t>
  </si>
  <si>
    <t>542.06 </t>
  </si>
  <si>
    <t> ปูนซีเมนต์ปอร์ตแลนด์ ปูนถุง ประเภท 1 ตราช้าง</t>
  </si>
  <si>
    <t>2,803.74  </t>
  </si>
  <si>
    <t>2,803.74 </t>
  </si>
  <si>
    <t> ปูนซีเมนต์ผสม ปูนถุง บรรจุ 50 กก./ถุง ตราเสือ</t>
  </si>
  <si>
    <t> ฟลิ้นโค้ท เบอร์ 3 ขนาด 3.5 กก. ตราเชลล์</t>
  </si>
  <si>
    <t>318.69  </t>
  </si>
  <si>
    <t>318.69 </t>
  </si>
  <si>
    <t> ทรายหยาบ</t>
  </si>
  <si>
    <t>400.47  </t>
  </si>
  <si>
    <t>400.47 </t>
  </si>
  <si>
    <t> ทรายละเอียด</t>
  </si>
  <si>
    <t>425.24  </t>
  </si>
  <si>
    <t>425.24 </t>
  </si>
  <si>
    <t> หินย่อย เบอร์ 1 ราคา ณ โรงโม่</t>
  </si>
  <si>
    <t>470.09  </t>
  </si>
  <si>
    <t>470.09 </t>
  </si>
  <si>
    <t> หินย่อย เบอร์ 2 ราคา ณ โรงโม่</t>
  </si>
  <si>
    <t> หินย่อย 3/4" ราคา ณ โรงโม่</t>
  </si>
  <si>
    <t>500.00  </t>
  </si>
  <si>
    <t>500.00 </t>
  </si>
  <si>
    <t> หินย่อย 3/8" ราคา ณ โรงโม่</t>
  </si>
  <si>
    <t> หินย่อย ขนาด 1 นิ้ว</t>
  </si>
  <si>
    <t>335.52  </t>
  </si>
  <si>
    <t>335.52 </t>
  </si>
  <si>
    <t> ทรายถมที่</t>
  </si>
  <si>
    <t>299.07  </t>
  </si>
  <si>
    <t>299.07 </t>
  </si>
  <si>
    <t> หินคลุก ราคา ณ โรงโม่</t>
  </si>
  <si>
    <t>460.28  </t>
  </si>
  <si>
    <t>460.28 </t>
  </si>
  <si>
    <t> หินใหญ่ ราคา ณ โรงโม่</t>
  </si>
  <si>
    <t>480.37  </t>
  </si>
  <si>
    <t>480.37 </t>
  </si>
  <si>
    <t> หินฝุ่น ราคา ณ โรงโม่</t>
  </si>
  <si>
    <t>542.99  </t>
  </si>
  <si>
    <t>542.99 </t>
  </si>
  <si>
    <t> ก๊อกน้ำทองเหลือง (อ้วน) ขนาด 1/2 นิ้ว</t>
  </si>
  <si>
    <t>91.13  </t>
  </si>
  <si>
    <t>91.13 </t>
  </si>
  <si>
    <t> ก๊อกน้ำบอลสนาม ขนาด 1/2 นิ้ว</t>
  </si>
  <si>
    <t> สายไฟฟ้าเดินภายในอาคาร VAF สายแบนแกนคู่ ขนาด 2 x 1.5 ตร.มม. ยาว 100 ม.</t>
  </si>
  <si>
    <t>1,214.95  </t>
  </si>
  <si>
    <t>1,214.95 </t>
  </si>
  <si>
    <t> สายไฟฟ้าเดินภายในอาคาร VAF สายแบนแกนคู่ ขนาด 2 x 2.5 ตร.มม. ยาว 100 ม.</t>
  </si>
  <si>
    <t>1,682.24  </t>
  </si>
  <si>
    <t>1,682.24 </t>
  </si>
  <si>
    <t> สายเคเบิลเดินภายในอาคาร VVF สายแบนแกนคู่ ขนาด 2x1.5 ตร.มม. ยาว 100 ม.</t>
  </si>
  <si>
    <t> สายเคเบิลเดินภายในอาคาร VVF สายแบนแกนคู่ ขนาด 2x 2.5 ตร.มม. ยาว 100 ม.</t>
  </si>
  <si>
    <t>1,869.16  </t>
  </si>
  <si>
    <t>1,869.16 </t>
  </si>
  <si>
    <t> สายเคเบิล THW สายกลมแกนเดี่ยว แรงดัน 750 โวลท์ ขนาด 1x1.5 ตร.มม. ยาว 100 ม.</t>
  </si>
  <si>
    <t>514.02  </t>
  </si>
  <si>
    <t>514.02 </t>
  </si>
  <si>
    <t> สายเคเบิล THW สายกลมแกนเดี่ยว แรงดัน 750 โวลท์ ขนาด 1x2.5 ตร.มม. ยาว 100 ม.</t>
  </si>
  <si>
    <t>700.93  </t>
  </si>
  <si>
    <t>700.93 </t>
  </si>
  <si>
    <t> สวิตซ์ไฟฟ้าทางเดียว แบบฝังในผนัง ตราพานาโซนิค</t>
  </si>
  <si>
    <t> เต้ารับ (เดี่ยว) แบบฝังในผนัง ตราพานาโซนิค</t>
  </si>
  <si>
    <t> เต้าเสียบ ตรา VENA</t>
  </si>
  <si>
    <t> บัลลาสต์ 36/40 วัตต์ ตราฟิลิปส์</t>
  </si>
  <si>
    <t>140.19  </t>
  </si>
  <si>
    <t>140.19 </t>
  </si>
  <si>
    <t> สตาร์ทเตอร์ ขนาด 4-65 วัตต์ ตราฟิลิปส์</t>
  </si>
  <si>
    <t> หลอดไฟฟ้าฟลูออเรสเซนต์ แบบยาว ขนาด 36 วัตต์ ตราฟิลิปส์</t>
  </si>
  <si>
    <t>หลอด</t>
  </si>
  <si>
    <t>46.73  </t>
  </si>
  <si>
    <t>46.73 </t>
  </si>
  <si>
    <t> หลอดไฟฟ้าฟลูออเรสเซนต์ แบบยาว ขนาด 36 วัตต์ ตราโตชิบา</t>
  </si>
  <si>
    <t>42.06  </t>
  </si>
  <si>
    <t>42.06 </t>
  </si>
  <si>
    <t> หลอดไฟฟ้า แบบเกลียว ขนาด 60 วัตต์ ตราฟิลิปส์</t>
  </si>
  <si>
    <t>ดวง</t>
  </si>
  <si>
    <t> หลอดตะเกียบ ขนาด 14 วัตต์ ตราฟิลิปส์</t>
  </si>
  <si>
    <t>88.79  </t>
  </si>
  <si>
    <t>88.79 </t>
  </si>
  <si>
    <t> โถส้วมธรรมดานั่งยอง ไม่มีฐาน แบบราดน้ำ เคลือบขาว ตราคอตโต้ รุ่น C 204</t>
  </si>
  <si>
    <t>ชิ้น</t>
  </si>
  <si>
    <t>710.28  </t>
  </si>
  <si>
    <t>710.28 </t>
  </si>
  <si>
    <t> โถส้วมธรรมดานั่งยอง มีฐาน แบบราดน้ำ เคลือบขาว ตรากะรัต รุ่น K-2531</t>
  </si>
  <si>
    <t>1,177.57  </t>
  </si>
  <si>
    <t>1,177.57 </t>
  </si>
  <si>
    <t> ที่ปัสสาวะเซรามิกชาย ชนิดแขวนผนัง เคลือบขาว ตราอเมริกันแสตนดาร์ด รุ่น TF- 412</t>
  </si>
  <si>
    <t>1,028.04  </t>
  </si>
  <si>
    <t>1,028.04 </t>
  </si>
  <si>
    <t> ที่ปัสสาวะเซรามิกชาย ชนิดแขวนผนัง เคลือบขาว ตราคอตโต้ รุ่น C 307</t>
  </si>
  <si>
    <t>1,242.99  </t>
  </si>
  <si>
    <t>1,242.99 </t>
  </si>
  <si>
    <t> อ่างล้างหน้าเซรามิก ชนิดแขวนผนัง เคลือบขาว ตราคอตโต้ รุ่น C 002</t>
  </si>
  <si>
    <t>579.44  </t>
  </si>
  <si>
    <t>579.44 </t>
  </si>
  <si>
    <t> ที่วางสบู่เซรามิก ชนิดฝังผนัง เคลือบขาว ตราคอตโต้ รุ่น C 805</t>
  </si>
  <si>
    <t>317.76  </t>
  </si>
  <si>
    <t>317.76 </t>
  </si>
  <si>
    <t> ที่ใส่กระดาษชำระเซรามิก ชนิดฝังผนัง เคลือบขาว ตรากะรัต รุ่น K-18126X</t>
  </si>
  <si>
    <t>257.01  </t>
  </si>
  <si>
    <t>257.01 </t>
  </si>
  <si>
    <t>1,971.96  </t>
  </si>
  <si>
    <t>1,971.96 </t>
  </si>
  <si>
    <t>2,009.35  </t>
  </si>
  <si>
    <t>2,009.35 </t>
  </si>
  <si>
    <t>2,046.73  </t>
  </si>
  <si>
    <t>2,046.73 </t>
  </si>
  <si>
    <t>2,084.11  </t>
  </si>
  <si>
    <t>2,084.11 </t>
  </si>
  <si>
    <t>2,121.50  </t>
  </si>
  <si>
    <t>2,121.50 </t>
  </si>
  <si>
    <t>2,168.22  </t>
  </si>
  <si>
    <t>2,168.22 </t>
  </si>
  <si>
    <t>2,224.30  </t>
  </si>
  <si>
    <t>2,224.30 </t>
  </si>
  <si>
    <t>2,280.37  </t>
  </si>
  <si>
    <t>2,280.37 </t>
  </si>
  <si>
    <t> คอนกรีตบล็อกก่อผนัง ชนิดธรรมดา ขนาด 19 x 39 x 7 ซม.</t>
  </si>
  <si>
    <t>5.38  </t>
  </si>
  <si>
    <t>5.38 </t>
  </si>
  <si>
    <t> คอนกรีตบล็อกก่อผนัง ชนิดธรรมดา ขนาด 19 x 39 x 9 ซม.</t>
  </si>
  <si>
    <t> อิฐโปร่ง ชนิดมีรู 2 รู ขนาด 7x 16 x 3 ซม.</t>
  </si>
  <si>
    <t>.93  </t>
  </si>
  <si>
    <t>.93 </t>
  </si>
  <si>
    <t> เสาเข็มคอนกรีตอัดแรง รูปสี่เหลี่ยมตัน ขนาด 0.18 x 0.18 ม. ยาว 4.00 ม.</t>
  </si>
  <si>
    <t>1,168.22  </t>
  </si>
  <si>
    <t>1,168.22 </t>
  </si>
  <si>
    <t> เสาเข็มคอนกรีตอัดแรง รูปสี่เหลี่ยมตัน ขนาด 0.22 x 0.22 ม. ยาว 4.00 ม.</t>
  </si>
  <si>
    <t> เสาเข็มคอนกรีตอัดแรง รูปสี่เหลี่ยมตัน ขนาด 0.26 x 0.26 ม. ยาว 4.00 ม.</t>
  </si>
  <si>
    <t> เสาเข็มคอนกรีตอัดแรง รูปสี่เหลี่ยมตัน ขนาด 0.40 x 0.40 ม. ยาว 4.00 ม.</t>
  </si>
  <si>
    <t>3,317.76  </t>
  </si>
  <si>
    <t>3,317.76 </t>
  </si>
  <si>
    <t> เสาเข็มคอนกรีตอัดแรง รูปสี่เหลี่ยมตัน ขนาด 0.18 x 0.18 ม. ยาว 6.00 ม.</t>
  </si>
  <si>
    <t>1,308.41  </t>
  </si>
  <si>
    <t>1,308.41 </t>
  </si>
  <si>
    <t> เสาเข็มคอนกรีตอัดแรง รูปสี่เหลี่ยมตัน ขนาด 0.30 x 0.30 ม. ยาว 5.00 ม.</t>
  </si>
  <si>
    <t>2,476.64  </t>
  </si>
  <si>
    <t>2,476.64 </t>
  </si>
  <si>
    <t> เสาเข็มคอนกรีตอัดแรง รูปสี่เหลี่ยมตัน ขนาด 0.35 x 0.35 ม. ยาว 5.00 ม.</t>
  </si>
  <si>
    <t>3,102.80  </t>
  </si>
  <si>
    <t>3,102.80 </t>
  </si>
  <si>
    <t> เสาเข็มคอนกรีตอัดแรง รูปสี่เหลี่ยมตัน ขนาด 0.22 x 0.22 ม. ยาว 8.00 ม.</t>
  </si>
  <si>
    <t>2,570.09  </t>
  </si>
  <si>
    <t>2,570.09 </t>
  </si>
  <si>
    <t> เสาเข็มคอนกรีตอัดแรง รูปสี่เหลี่ยมตัน ขนาด 0.26 x 0.26 ม. ยาว 8.00 ม.</t>
  </si>
  <si>
    <t>2,710.28  </t>
  </si>
  <si>
    <t>2,710.28 </t>
  </si>
  <si>
    <t> เสาเข็มคอนกรีตอัดแรง รูปสี่เหลี่ยมตัน ขนาด 0.30 x 0.30 ม. ยาว 8.00 ม.</t>
  </si>
  <si>
    <t>3,570.09  </t>
  </si>
  <si>
    <t>3,570.09 </t>
  </si>
  <si>
    <t> เสาเข็มคอนกรีตอัดแรง รูปสี่เหลี่ยมตัน ขนาด 0.35 x 0.35 ม. ยาว 8.00 ม.</t>
  </si>
  <si>
    <t>4,579.44  </t>
  </si>
  <si>
    <t>4,579.44 </t>
  </si>
  <si>
    <t> เสาเข็มคอนกรีตอัดแรง รูปสี่เหลี่ยมตัน ขนาด 0.22 x 0.22 ม. ยาว 12.00 ม.</t>
  </si>
  <si>
    <t>3,457.94  </t>
  </si>
  <si>
    <t>3,457.94 </t>
  </si>
  <si>
    <t> เสาเข็มคอนกรีตอัดแรง รูปสี่เหลี่ยมตัน ขนาด 0.26 x 0.26 ม. ยาว 12.00 ม.</t>
  </si>
  <si>
    <t> เสาเข็มคอนกรีตอัดแรง รูปสี่เหลี่ยมตัน ขนาด 0.30 x 0.30 ม. ยาว 12.00 ม.</t>
  </si>
  <si>
    <t>5,280.37  </t>
  </si>
  <si>
    <t>5,280.37 </t>
  </si>
  <si>
    <t> เสาเข็มคอนกรีตอัดแรง รูปสี่เหลี่ยมตัน ขนาด 0.35 x 0.35 ม. ยาว 12.00 ม.</t>
  </si>
  <si>
    <t>6,261.68  </t>
  </si>
  <si>
    <t>6,261.68 </t>
  </si>
  <si>
    <t> เสาเข็มคอนกรีตอัดแรง รูปสี่เหลี่ยมตัน ขนาด 0.40 x 0.40 ม. ยาว 15.00 ม.</t>
  </si>
  <si>
    <t>12,205.61  </t>
  </si>
  <si>
    <t>12,205.61 </t>
  </si>
  <si>
    <t> เสารั้วคอนกรีตเสริมเหล็ก แบบสี่เหลี่ยม ขนาด 4" x 4" ยาว 2.50 ม.</t>
  </si>
  <si>
    <t>182.25  </t>
  </si>
  <si>
    <t>182.25 </t>
  </si>
  <si>
    <t> เสารั้วคอนกรีตเสริมเหล็ก แบบสี่เหลี่ยม ขนาด 4" x 4" ยาว 3.00 ม.</t>
  </si>
  <si>
    <t>214.95  </t>
  </si>
  <si>
    <t>214.95 </t>
  </si>
  <si>
    <t> แผ่นพื้นท้องเรียบ ขนาดหน้าตัด 0.35 x 0.05 เมตร ลวดขนาด ศก. 4 มม. จำนวน 5 เส้น</t>
  </si>
  <si>
    <t>22,000.00  </t>
  </si>
  <si>
    <t>22,000.00 </t>
  </si>
  <si>
    <t>21,000.00  </t>
  </si>
  <si>
    <t>21,000.00 </t>
  </si>
  <si>
    <t>20,803.74  </t>
  </si>
  <si>
    <t>20,803.74 </t>
  </si>
  <si>
    <t> เหล็กเส้นกลมผิวเรียบ SR.24 ยาว 10 เมตร ศก. 19 มม.</t>
  </si>
  <si>
    <t> เหล็กเส้นกลมผิวเรียบ SR.24 ยาว 10 เมตร ศก. 25 มม.</t>
  </si>
  <si>
    <t> เหล็กเส้นกลมผิวข้ออ้อย SD.30 ยาว 10 เมตร ศก. 12 มม.</t>
  </si>
  <si>
    <t>20,401.87  </t>
  </si>
  <si>
    <t>20,401.87 </t>
  </si>
  <si>
    <t> เหล็กเส้นกลมผิวข้ออ้อย SD.30 ยาว 10 เมตร ศก. 16 มม.</t>
  </si>
  <si>
    <t>20,205.61  </t>
  </si>
  <si>
    <t>20,205.61 </t>
  </si>
  <si>
    <t> เหล็กเส้นกลมผิวข้ออ้อย SD.30 ยาว 10 เมตร ศก. 20 มม.</t>
  </si>
  <si>
    <t> เหล็กเส้นกลมผิวข้ออ้อย SD.30 ยาว 10 เมตร ศก. 25 มม.</t>
  </si>
  <si>
    <t>37.38  </t>
  </si>
  <si>
    <t>37.38 </t>
  </si>
  <si>
    <t>557.48  </t>
  </si>
  <si>
    <t>557.48 </t>
  </si>
  <si>
    <t> เหล็กตัวซี (Light Lip Channel Steel) หนา 3.2 มม. ยาว 6 เมตร ขนาด 75 x 45 x 15 มม. น้ำหนัก 26.0 กก.</t>
  </si>
  <si>
    <t>625.71  </t>
  </si>
  <si>
    <t>625.71 </t>
  </si>
  <si>
    <t>916.82  </t>
  </si>
  <si>
    <t>916.82 </t>
  </si>
  <si>
    <t>675.71  </t>
  </si>
  <si>
    <t>675.71 </t>
  </si>
  <si>
    <t>971.03  </t>
  </si>
  <si>
    <t>971.03 </t>
  </si>
  <si>
    <t> ท่อเหล็กกลวงสี่เหลี่ยมจัตุรัส หนา 1.2 มม. ขนาด 1/2" x 1/2" ยาว 6 เมตร</t>
  </si>
  <si>
    <t>105.14  </t>
  </si>
  <si>
    <t>105.14 </t>
  </si>
  <si>
    <t>157.01  </t>
  </si>
  <si>
    <t>157.01 </t>
  </si>
  <si>
    <t>189.26  </t>
  </si>
  <si>
    <t>189.26 </t>
  </si>
  <si>
    <t> ท่อเหล็กกลวงสี่เหลี่ยมจัตุรัส หนา 2.0 มม. ขนาด 1 1/2" x 1 1/2" ยาว 6 เมตร</t>
  </si>
  <si>
    <t>414.96  </t>
  </si>
  <si>
    <t>414.96 </t>
  </si>
  <si>
    <t> ท่อเหล็กกลวงสี่เหลี่ยมจัตุรัส หนา 2.0 มม. ขนาด 2" x 2" ยาว 6 เมตร</t>
  </si>
  <si>
    <t>518.69  </t>
  </si>
  <si>
    <t>518.69 </t>
  </si>
  <si>
    <t> ท่อเหล็กกลวงสี่เหลี่ยมจัตุรัส หนา 2.0 มม. ขนาด 3" x 3" ยาว 6 เมตร</t>
  </si>
  <si>
    <t>809.35  </t>
  </si>
  <si>
    <t>809.35 </t>
  </si>
  <si>
    <t> ท่อเหล็กเคลือบสังกะสี รวมข้อต่อตรง 1 อัน ประเภท BS-M ยาว 6 เมตร ศก. 1/2 นิ้ว</t>
  </si>
  <si>
    <t>280.37  </t>
  </si>
  <si>
    <t>280.37 </t>
  </si>
  <si>
    <t> ท่อเหล็กเคลือบสังกะสี รวมข้อต่อตรง 1 อัน ประเภท BS-M ยาว 6 เมตร ศก. 3/4 นิ้ว</t>
  </si>
  <si>
    <t> ท่อเหล็กเคลือบสังกะสี รวมข้อต่อตรง 1 อัน ประเภท BS-M ยาว 6 เมตร ศก. 1นิ้ว</t>
  </si>
  <si>
    <t> ท่อเหล็กเคลือบสังกะสี รวมข้อต่อตรง 1 อัน ประเภท BS-M ยาว 6 เมตร ศก. 1 1/4 นิ้ว</t>
  </si>
  <si>
    <t>887.85  </t>
  </si>
  <si>
    <t>887.85 </t>
  </si>
  <si>
    <t> ท่อเหล็กเคลือบสังกะสี รวมข้อต่อตรง 1 อัน ประเภท BS-M ยาว 6 เมตร ศก. 1 1/2 นิ้ว</t>
  </si>
  <si>
    <t>981.31  </t>
  </si>
  <si>
    <t>981.31 </t>
  </si>
  <si>
    <t> ท่อเหล็กเคลือบสังกะสี รวมข้อต่อตรง 1 อัน ประเภท BS-M ยาว 6 เมตร ศก. 2 นิ้ว</t>
  </si>
  <si>
    <t> ท่อเหล็กเคลือบสังกะสี รวมข้อต่อตรง 1 อัน ประเภท BS-M ยาว 6 เมตร ศก. 2 1/2 นิ้ว</t>
  </si>
  <si>
    <t>2,056.07  </t>
  </si>
  <si>
    <t>2,056.07 </t>
  </si>
  <si>
    <t> ท่อเหล็กเคลือบสังกะสี รวมข้อต่อตรง 1 อัน ประเภท BS-M ยาว 6 เมตร ศก. 3 นิ้ว</t>
  </si>
  <si>
    <t>2,663.55  </t>
  </si>
  <si>
    <t>2,663.55 </t>
  </si>
  <si>
    <t> ท่อเหล็กเคลือบสังกะสี รวมข้อต่อตรง 1 อัน ประเภท BS-M ยาว 6 เมตร ศก. 4 นิ้ว</t>
  </si>
  <si>
    <t>3,831.78  </t>
  </si>
  <si>
    <t>3,831.78 </t>
  </si>
  <si>
    <t>841.12  </t>
  </si>
  <si>
    <t>841.12 </t>
  </si>
  <si>
    <t>1,495.33  </t>
  </si>
  <si>
    <t>1,495.33 </t>
  </si>
  <si>
    <t> ท่อเหล็กเคลือบสังกะสี ประเภท BS-M (ไม่รวมข้อต่อ) ขนาด ศก. 4 นิ้ว ยาว 6 เมตร</t>
  </si>
  <si>
    <t>13.08  </t>
  </si>
  <si>
    <t>13.08 </t>
  </si>
  <si>
    <t>17.76  </t>
  </si>
  <si>
    <t>17.76 </t>
  </si>
  <si>
    <t>30.84  </t>
  </si>
  <si>
    <t>30.84 </t>
  </si>
  <si>
    <t>14.95  </t>
  </si>
  <si>
    <t>14.95 </t>
  </si>
  <si>
    <t>21.50  </t>
  </si>
  <si>
    <t>21.50 </t>
  </si>
  <si>
    <t>36.45  </t>
  </si>
  <si>
    <t>36.45 </t>
  </si>
  <si>
    <t> สามทาง 90 องศาเหล็กเคลือบสังกะสี ศก. 1/2 นิ้ว</t>
  </si>
  <si>
    <t> สามทาง 90 องศาเหล็กเคลือบสังกะสี ศก. 3/4 นิ้ว</t>
  </si>
  <si>
    <t> สามทาง 90 องศาเหล็กเคลือบสังกะสี ศก. 1 นิ้ว</t>
  </si>
  <si>
    <t>129.44  </t>
  </si>
  <si>
    <t>129.44 </t>
  </si>
  <si>
    <t>166.83  </t>
  </si>
  <si>
    <t>166.83 </t>
  </si>
  <si>
    <t>255.14  </t>
  </si>
  <si>
    <t>255.14 </t>
  </si>
  <si>
    <t>421.97  </t>
  </si>
  <si>
    <t>421.97 </t>
  </si>
  <si>
    <t>588.79  </t>
  </si>
  <si>
    <t>588.79 </t>
  </si>
  <si>
    <t>947.20  </t>
  </si>
  <si>
    <t>947.20 </t>
  </si>
  <si>
    <t>92.52  </t>
  </si>
  <si>
    <t>92.52 </t>
  </si>
  <si>
    <t>28.97  </t>
  </si>
  <si>
    <t>28.97 </t>
  </si>
  <si>
    <t>85.05  </t>
  </si>
  <si>
    <t>85.05 </t>
  </si>
  <si>
    <t>164.49  </t>
  </si>
  <si>
    <t>164.49 </t>
  </si>
  <si>
    <t>5.14  </t>
  </si>
  <si>
    <t>5.14 </t>
  </si>
  <si>
    <t>7.01  </t>
  </si>
  <si>
    <t>7.01 </t>
  </si>
  <si>
    <t>12.62  </t>
  </si>
  <si>
    <t>12.62 </t>
  </si>
  <si>
    <t>25.70  </t>
  </si>
  <si>
    <t>25.70 </t>
  </si>
  <si>
    <t>40.19  </t>
  </si>
  <si>
    <t>40.19 </t>
  </si>
  <si>
    <t>84.11  </t>
  </si>
  <si>
    <t>84.11 </t>
  </si>
  <si>
    <t>333.65  </t>
  </si>
  <si>
    <t>333.65 </t>
  </si>
  <si>
    <t> ท่อระบายน้ำคอนกรีตไม่เสริมเหล็ก ปากลิ้นราง ยาว 1 เมตร ศก. 0.30 ม.</t>
  </si>
  <si>
    <t> ท่อระบายน้ำคอนกรีตไม่เสริมเหล็ก ปากลิ้นราง ยาว 1 เมตร ศก. 0.40 ม.</t>
  </si>
  <si>
    <t>448.60  </t>
  </si>
  <si>
    <t>448.60 </t>
  </si>
  <si>
    <t> ท่อระบายน้ำคอนกรีตไม่เสริมเหล็ก ปากลิ้นราง ยาว 1 เมตร ศก. 0.50 ม.</t>
  </si>
  <si>
    <t> ท่อระบายน้ำคอนกรีตไม่เสริมเหล็ก ปากลิ้นราง ยาว 1 เมตร ศก. 0.60 ม.</t>
  </si>
  <si>
    <t>654.21  </t>
  </si>
  <si>
    <t>654.21 </t>
  </si>
  <si>
    <t>467.29  </t>
  </si>
  <si>
    <t>467.29 </t>
  </si>
  <si>
    <t> ท่อระบายน้ำคอนกรีตเสริมเหล็ก ปากลิ้นราง ชั้น 3 ยาว 1 เมตร ศก. 0.50 ม.</t>
  </si>
  <si>
    <t>1,728.97  </t>
  </si>
  <si>
    <t>1,728.97 </t>
  </si>
  <si>
    <t>2,336.45  </t>
  </si>
  <si>
    <t>2,336.45 </t>
  </si>
  <si>
    <t> ท่อระบายน้ำซีเมนต์ใยหิน ยาว 4 เมตร ศก. 10 ซม.</t>
  </si>
  <si>
    <t>196.26  </t>
  </si>
  <si>
    <t>196.26 </t>
  </si>
  <si>
    <t> ท่อระบายน้ำซีเมนต์ใยหิน ยาว 4 เมตร ศก. 15 ซม.</t>
  </si>
  <si>
    <t> ท่อระบายน้ำซีเมนต์ใยหิน ยาว 4 เมตร ศก. 20 ซม.</t>
  </si>
  <si>
    <t>420.56  </t>
  </si>
  <si>
    <t>420.56 </t>
  </si>
  <si>
    <t> ลวดหนามเคลือบสังกะสี เบอร์ 14</t>
  </si>
  <si>
    <t>35.05  </t>
  </si>
  <si>
    <t>35.05 </t>
  </si>
  <si>
    <t> ลวดหนามเคลือบสังกะสี เบอร์ 18</t>
  </si>
  <si>
    <t>37.39  </t>
  </si>
  <si>
    <t>37.39 </t>
  </si>
  <si>
    <t>13.09  </t>
  </si>
  <si>
    <t>13.09 </t>
  </si>
  <si>
    <t>45.33  </t>
  </si>
  <si>
    <t>45.33 </t>
  </si>
  <si>
    <t> ครอบโค้งปิดจั่วกระเบื้องคอนกรีต สีแดง เทา อิฐ น้ำตาล ตราช้าง</t>
  </si>
  <si>
    <t> กระเบื้องซีเมนต์ใยหินมุงหลังคา ลอนคู่ ขนาด 50 x 120 x 0.5 ซม. สีซีเมนต์ ตราช้าง</t>
  </si>
  <si>
    <t> ครอบมุมกระเบื้องซีเมนต์ใยหิน ลอนคู่ ขนาด 50x45 ซม. สีซีเมนต์ ตราช้าง</t>
  </si>
  <si>
    <t> เหล็กแผ่นเคลือบสังกะสี ไม่ชุบสี ลอนเล็ก-ใหญ่ หนา 0.20 มม. เบอร์ 35 ขนาด 2.5' x 5'-10'</t>
  </si>
  <si>
    <t>ฟุต</t>
  </si>
  <si>
    <t>15.42  </t>
  </si>
  <si>
    <t>15.42 </t>
  </si>
  <si>
    <t> เหล็กแผ่นเคลือบสังกะสี ไม่ชุบสี ลอนเล็ก-ใหญ่ หนา 0.25 มม. เบอร์ 32 ขนาด 2.5' x 5'-10'</t>
  </si>
  <si>
    <t> แผ่นไม้อัดสัก ชนิดใช้ภายใน เกรด A หนา 4 มม. ขนาด 4'x8'</t>
  </si>
  <si>
    <t> แผ่นไม้อัดยาง ชนิดใช้ภายใน เกรด A ขนาด 4' x 8' หนา 4 มม.</t>
  </si>
  <si>
    <t>275.70  </t>
  </si>
  <si>
    <t>275.70 </t>
  </si>
  <si>
    <t> แผ่นไม้อัด ชนิดใช้ภายใน ชั้น 2/4 ขนาด 4' x 8' หนา 4 มม. ตราช้าง 3 เชือก</t>
  </si>
  <si>
    <t> แผ่นยิปซัม ธรรมดา ไม่มีอลูมิเนียมฟอยล์ ขนาด 120 x 240 ซม. หนา 9 มม.</t>
  </si>
  <si>
    <t>177.57  </t>
  </si>
  <si>
    <t>177.57 </t>
  </si>
  <si>
    <t> แผ่นยิปซัม ธรรมดา ไม่มีอลูมิเนียมฟอยล์ ขนาด 120 x 240 ซม. หนา 12 มม.</t>
  </si>
  <si>
    <t>240.66  </t>
  </si>
  <si>
    <t>240.66 </t>
  </si>
  <si>
    <t> แผ่นยิปซัม ธรรมดา มีอลูมิเนียมฟอยล์ ขนาด 120 x 240 ซม. หนา 9 มม</t>
  </si>
  <si>
    <t>233.64  </t>
  </si>
  <si>
    <t>233.64 </t>
  </si>
  <si>
    <t> เหล็กแผ่นเรียบดำ หนา 3 มม. ขนาด 4' x 8' หนัก 70 กก./แผ่น</t>
  </si>
  <si>
    <t>2,126.17  </t>
  </si>
  <si>
    <t>2,126.17 </t>
  </si>
  <si>
    <t> เหล็กแผ่นเรียบดำ หนา 6 มม. ขนาด 4' x 8' หนัก 140 กก./แผ่น</t>
  </si>
  <si>
    <t>4,560.75  </t>
  </si>
  <si>
    <t>4,560.75 </t>
  </si>
  <si>
    <t>20.56  </t>
  </si>
  <si>
    <t>20.56 </t>
  </si>
  <si>
    <t> กระเบื้องเคลือบปูพื้น ชนิดสีเรียบ ขนาด 8" x 8" ตราคอตโต้</t>
  </si>
  <si>
    <t>170.56  </t>
  </si>
  <si>
    <t>170.56 </t>
  </si>
  <si>
    <t> กระเบื้องเคลือบปูพื้น ชนิดสีเรียบ ขนาด 12" x 12" ตราคอตโต้</t>
  </si>
  <si>
    <t>168.23  </t>
  </si>
  <si>
    <t>168.23 </t>
  </si>
  <si>
    <t> กระเบื้องเคลือบปูพื้น ชนิดสีเรียบ ขนาด 8" x 8"</t>
  </si>
  <si>
    <t>163.55  </t>
  </si>
  <si>
    <t>163.55 </t>
  </si>
  <si>
    <t> กระเบื้องเคลือบปูพื้น ชนิดลวดลาย ขนาด 8" x 8" ตราคอตโต้</t>
  </si>
  <si>
    <t>175.24  </t>
  </si>
  <si>
    <t>175.24 </t>
  </si>
  <si>
    <t> กระเบื้องเคลือบบุผนัง ชนิดสีเรียบ ขนาด 8" x 8" ตราคอตโต้</t>
  </si>
  <si>
    <t> กระเบื้องเคลือบบุผนัง ชนิดสีเรียบ ขนาด 8" x 10" ตราคอตโต้</t>
  </si>
  <si>
    <t> กระเบื้องเคลือบบุผนัง ชนิดลวดลาย ขนาด 8" x 8" ตราคอตโต้</t>
  </si>
  <si>
    <t> กระเบื้องเคลือบบุผนัง ชนิดสีเรียบ ขนาด 8" x 8"</t>
  </si>
  <si>
    <t>172.90  </t>
  </si>
  <si>
    <t>172.90 </t>
  </si>
  <si>
    <t> กระเบื้องเคลือบบุผนัง ชนิดลวดลาย ขนาด 8" x 10" ตราคอตโต้</t>
  </si>
  <si>
    <t> สีน้ำมันเคลือบชนิดเงา ขนาด 3.785 ลิตร ตราไอ ซี ไอ ดูลักซ์</t>
  </si>
  <si>
    <t>563.55  </t>
  </si>
  <si>
    <t>563.55 </t>
  </si>
  <si>
    <t> สีน้ำพลาสติก ทาภายใน ขนาด 3.785 ลิตร ตรา ไอ ซี ไอ ดูลักซ์ (โฮมแมท A965)</t>
  </si>
  <si>
    <t>294.86  </t>
  </si>
  <si>
    <t>294.86 </t>
  </si>
  <si>
    <t> สีน้ำพลาสติก ทาภายใน ชนิดด้าน ขนาด 3.785 ลิตร ตรา ที โอ เอ (E 100)</t>
  </si>
  <si>
    <t>327.10  </t>
  </si>
  <si>
    <t>327.10 </t>
  </si>
  <si>
    <t> สีน้ำพลาสติก ทาภายใน ชนิดด้าน ขนาด 18.925 ลิตร ตรา ที โอ เอ (E 100)</t>
  </si>
  <si>
    <t> สีน้ำพลาสติก ภายนอก ชนิดด้าน ขนาด 3.785 ลิตร ตรา ที โอ เอ (E 100)</t>
  </si>
  <si>
    <t> สีน้ำพลาสติก ภายนอก ชนิดด้าน ขนาด 18.925 ลิตร ตรา ที โอ เอ (E 100)</t>
  </si>
  <si>
    <t> น้ำมันเคลือบแข็ง ภายใน ขนาด 3.785 ลิตร ตราเครื่องบิน บี 52 (ยูนีเทน ยู 202)</t>
  </si>
  <si>
    <t> น้ำมันเคลือบแข็ง ภายนอก ขนาด 3.785 ลิตร ตราเครื่องบิน บี 52 (ยูนีเทน ยู 404)</t>
  </si>
  <si>
    <t> แลกเกอร์ ชนิดเงา ขนาด 3.785 ลิตร ตรา ที โอ เอ</t>
  </si>
  <si>
    <t> ทินเนอร์ ขนาด 2.1 ลิตร ตรา BARCO</t>
  </si>
  <si>
    <t> กระดาษทรายขัดไม้ เบอร์ 0 ขนาด 9 x 11 นิ้ว ตราจระเข้ 3 ดาว</t>
  </si>
  <si>
    <t>โหล</t>
  </si>
  <si>
    <t>78.50  </t>
  </si>
  <si>
    <t>78.50 </t>
  </si>
  <si>
    <t> กระดาษทรายขัดไม้ เบอร์ 3 ขนาด 9 x 11 นิ้ว ตราจระเข้ 3 ดาว</t>
  </si>
  <si>
    <t>72.90  </t>
  </si>
  <si>
    <t>72.90 </t>
  </si>
  <si>
    <t> บานประตูไม้อัดสัก ชนิดใช้ภายใน หนา 3.5 ซม. ขนาด 70 x 200 ซม.</t>
  </si>
  <si>
    <t>679.91  </t>
  </si>
  <si>
    <t>679.91 </t>
  </si>
  <si>
    <t> บานประตูไม้อัดสัก ชนิดใช้ภายใน หนา 3.5 ซม. ขนาด 80 x 200 ซม.</t>
  </si>
  <si>
    <t>672.90  </t>
  </si>
  <si>
    <t>672.90 </t>
  </si>
  <si>
    <t> บานประตูไม้อัดยาง ชนิดใช้ภายใน หนา 3.5 ซม. ขนาด 70 x 200 ซม.</t>
  </si>
  <si>
    <t> บานประตูไม้อัดยาง ชนิดใช้ภายใน หนา 3.5 ซม. ขนาด 80 x 200 ซม.</t>
  </si>
  <si>
    <t>766.36  </t>
  </si>
  <si>
    <t>766.36 </t>
  </si>
  <si>
    <t> น๊อตหัวกลมสำหรับงานไม้ ขนาดเส้นผ่าศูนย์กลาง 9 มม. ยาว 6 นิ้ว</t>
  </si>
  <si>
    <t>53.74  </t>
  </si>
  <si>
    <t>53.74 </t>
  </si>
  <si>
    <t> ตะปูตอกไม้ ชนิดผอม ขนาด 3 นิ้ว</t>
  </si>
  <si>
    <t> ตะปูตอกคอนกรีต ขนาด 3" - 4"</t>
  </si>
  <si>
    <t>70.10  </t>
  </si>
  <si>
    <t>70.10 </t>
  </si>
  <si>
    <t> ตะปูตอกสังกะสี ขนาด 1 3/4" เบอร์ 13</t>
  </si>
  <si>
    <t> ตะปูเกลียว ขนาด 3"</t>
  </si>
  <si>
    <t>ตัว</t>
  </si>
  <si>
    <t>2.80  </t>
  </si>
  <si>
    <t>2.80 </t>
  </si>
  <si>
    <t> ตะปูเกลียว ขนาด 4"</t>
  </si>
  <si>
    <t>3.27  </t>
  </si>
  <si>
    <t>3.27 </t>
  </si>
  <si>
    <t> ขอยึดกระเบื้อง ขนาด 6"</t>
  </si>
  <si>
    <t> ขอยึดกระเบื้อง ขนาด 8"</t>
  </si>
  <si>
    <t>4.21  </t>
  </si>
  <si>
    <t>4.21 </t>
  </si>
  <si>
    <t> บานพับหน้าต่างเหล็กเคลือบสังกะสี ปรับมุม ขนาด 10 นิ้ว ตราใบไม้แดง</t>
  </si>
  <si>
    <t>63.09  </t>
  </si>
  <si>
    <t>63.09 </t>
  </si>
  <si>
    <t> บานพับหน้าต่างเหล็กเคลือบสังกะสี ปรับมุม ขนาด 12 นิ้ว ตราใบไม้แดง</t>
  </si>
  <si>
    <t>67.76  </t>
  </si>
  <si>
    <t>67.76 </t>
  </si>
  <si>
    <t> บานพับเหล็ก มีไนล่อนคั่นระหว่างข้อ หนา 2 มม. ขนาด 4 x 3 นิ้ว</t>
  </si>
  <si>
    <t> กลอนอลูมิเนียม ขนาด 6 นิ้ว</t>
  </si>
  <si>
    <t> กลอนทองเหลือง ขนาด 6 นิ้ว</t>
  </si>
  <si>
    <t>2,504.67  </t>
  </si>
  <si>
    <t>2,504.67 </t>
  </si>
  <si>
    <t>2,542.06  </t>
  </si>
  <si>
    <t>2,542.06 </t>
  </si>
  <si>
    <t> แชลแลค ชนิดเกล็ด สีขาว ตรา .......</t>
  </si>
  <si>
    <t> น้ำยาประสานท่อพีวีซี ชนิดธรรมดา ขนาด 250 กรัม ตราท่อน้ำไทย</t>
  </si>
  <si>
    <t>364.49  </t>
  </si>
  <si>
    <t>364.49 </t>
  </si>
  <si>
    <t> หินย่อย เบอร์ 1</t>
  </si>
  <si>
    <t>186.92  </t>
  </si>
  <si>
    <t>186.92 </t>
  </si>
  <si>
    <t> หินคลุก</t>
  </si>
  <si>
    <t>289.72  </t>
  </si>
  <si>
    <t>289.72 </t>
  </si>
  <si>
    <t> หินใหญ่ คละ ขนาด 15 - 30 ซม.</t>
  </si>
  <si>
    <t> หินผสมแอสฟัลท์คอนกรีต</t>
  </si>
  <si>
    <t>439.25  </t>
  </si>
  <si>
    <t>439.25 </t>
  </si>
  <si>
    <t> หินคัดใช้ทำผิวทางแบบเฟสทรีตเมนต์</t>
  </si>
  <si>
    <t> กรวด เบอร์ 1</t>
  </si>
  <si>
    <t> กรวดคละ</t>
  </si>
  <si>
    <t>813.08  </t>
  </si>
  <si>
    <t>813.08 </t>
  </si>
  <si>
    <t> สายเคเบิล THW สายกลมแกนเดี่ยว แรงดัน 750 โวลท์ ขนาด 1 x 4.0 ตร.มม. ยาว 100 เมตร ตราบางกอกเคเบิล</t>
  </si>
  <si>
    <t>1,439.25  </t>
  </si>
  <si>
    <t>1,439.25 </t>
  </si>
  <si>
    <t> สวิตช์ไฟฟ้าทางเดียว แบบฝังในผนัง ตราเนชั่นแนล</t>
  </si>
  <si>
    <t> เต้ารับ (เดี่ยว) แบบฝังในผนัง ตราเนชั่นแนล</t>
  </si>
  <si>
    <t> เต้าเสียบ แบบ 2 ขา ตราเนชั่นแนล</t>
  </si>
  <si>
    <t>79.44  </t>
  </si>
  <si>
    <t>79.44 </t>
  </si>
  <si>
    <t> หลอดไฟฟ้า แบบเกลียว ขนาด 60 วัตต์ ตราซุบเปอร์แลมป์</t>
  </si>
  <si>
    <t> โถส้วมธรรมดานั่งยอง ไม่มีฐาน แบบราดน้ำ เคลือบขาว ตราอเมริกันแสตนดาร์ด รุ่น TF-100</t>
  </si>
  <si>
    <t> โถส้วมชักโครกนั่งราบ มีถังพักน้ำ เคลือบขาว ตราคอตโต้ รุ่น C 1401</t>
  </si>
  <si>
    <t>785.05  </t>
  </si>
  <si>
    <t>785.05 </t>
  </si>
  <si>
    <t> อ่างล้างหน้าเซรามิก ชนิดแขวนผนัง เคลือบขาว ตราอเมริกันแสตนดาร์ด รุ่น TF- 911</t>
  </si>
  <si>
    <t>436.45  </t>
  </si>
  <si>
    <t>436.45 </t>
  </si>
  <si>
    <t> อ่างล้างหน้าเซรามิก ชนิดแขวนผนัง เคลือบขาว ตราคอตโต้ รุ่น C 005</t>
  </si>
  <si>
    <t>939.26  </t>
  </si>
  <si>
    <t>939.26 </t>
  </si>
  <si>
    <t> ที่วางสบู่เซรามิก ชนิดฝังผนัง เคลือบขาว ตราอเมริกันแสตนดาร์ด รุ่น TF- 9000</t>
  </si>
  <si>
    <t> ที่วางสบู่เซรามิก ชนิดฝังผนัง เคลือบขาว ตราคอตโต้ รุ่น C 834</t>
  </si>
  <si>
    <t>322.43  </t>
  </si>
  <si>
    <t>322.43 </t>
  </si>
  <si>
    <t> ที่ใส่กระดาษชำระเซรามิก ชนิดฝังผนัง เคลือบขาว ตราคอตโต้ รุ่น C 836</t>
  </si>
  <si>
    <t>397.20  </t>
  </si>
  <si>
    <t>397.20 </t>
  </si>
  <si>
    <r>
      <t>ราคาสินค้าเฉลี่ยวัสดุก่อสร้าง (</t>
    </r>
    <r>
      <rPr>
        <b/>
        <sz val="16"/>
        <color indexed="8"/>
        <rFont val="TH SarabunPSK"/>
        <family val="2"/>
      </rPr>
      <t>ราคาเงินสด ไม่รวมภาษีมูลค่าเพิ่ม ไม่รวมค่าขนส่ง</t>
    </r>
    <r>
      <rPr>
        <sz val="16"/>
        <color indexed="8"/>
        <rFont val="TH SarabunPSK"/>
        <family val="2"/>
      </rPr>
      <t>) ของจังหวัด </t>
    </r>
    <r>
      <rPr>
        <b/>
        <sz val="16"/>
        <color indexed="8"/>
        <rFont val="TH SarabunPSK"/>
        <family val="2"/>
      </rPr>
      <t>แพร่</t>
    </r>
    <r>
      <rPr>
        <sz val="16"/>
        <color indexed="8"/>
        <rFont val="TH SarabunPSK"/>
        <family val="2"/>
      </rPr>
      <t> เดือน</t>
    </r>
    <r>
      <rPr>
        <b/>
        <sz val="16"/>
        <color indexed="8"/>
        <rFont val="TH SarabunPSK"/>
        <family val="2"/>
      </rPr>
      <t>มกราคม</t>
    </r>
    <r>
      <rPr>
        <sz val="16"/>
        <color indexed="8"/>
        <rFont val="TH SarabunPSK"/>
        <family val="2"/>
      </rPr>
      <t> ปี </t>
    </r>
    <r>
      <rPr>
        <b/>
        <sz val="16"/>
        <color indexed="8"/>
        <rFont val="TH SarabunPSK"/>
        <family val="2"/>
      </rPr>
      <t>2562</t>
    </r>
  </si>
  <si>
    <r>
      <t>%</t>
    </r>
    <r>
      <rPr>
        <b/>
        <sz val="16"/>
        <rFont val="TH SarabunPSK"/>
        <family val="2"/>
      </rPr>
      <t> </t>
    </r>
  </si>
  <si>
    <t xml:space="preserve"> </t>
  </si>
  <si>
    <t>ราคาขายปลีกภูมิภาค 28 ก.พ. 2562</t>
  </si>
  <si>
    <t>ราคาน้ำมันเฉลี่ยที่อำเภอเมือง  27.00 - 27.99  บาท/ลิตร</t>
  </si>
  <si>
    <t>.</t>
  </si>
  <si>
    <t>ก่อสร้าง 45 วัน</t>
  </si>
  <si>
    <t>ราคากลาง</t>
  </si>
  <si>
    <t xml:space="preserve">        ลงชื่อ........................................................</t>
  </si>
  <si>
    <t>ประธานกรรมการกำหนดราคากลาง</t>
  </si>
  <si>
    <t>ลงชื่อ...........................................................</t>
  </si>
  <si>
    <t>กรรมการกำหนดราคากลาง</t>
  </si>
  <si>
    <t>( นายสุรพงษ์  ศิลป์ท้าว)</t>
  </si>
  <si>
    <t>รองนายก อบต.ป่ากลาง</t>
  </si>
  <si>
    <t>( นายชัยเดช  อภิวัฒน์สกุล )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</si>
  <si>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</si>
  <si>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</si>
  <si>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</si>
  <si>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</si>
  <si>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</si>
  <si>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</si>
  <si>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</si>
  <si>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</si>
  <si>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</si>
  <si>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</si>
  <si>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</si>
  <si>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</si>
  <si>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</si>
  <si>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</si>
  <si>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</si>
  <si>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</si>
  <si>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</si>
  <si>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</si>
  <si>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</si>
  <si>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</si>
  <si>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</si>
  <si>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</si>
  <si>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</si>
  <si>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( นายนัฏฐิชัย  ใจมั่น)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</si>
  <si>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</si>
  <si>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</si>
  <si>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</si>
  <si>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</si>
  <si>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</si>
  <si>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</si>
  <si>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( นางสาวดารารัตน์  จันต๊ะยอด )</t>
  </si>
  <si>
    <t xml:space="preserve"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t>
  </si>
  <si>
    <t xml:space="preserve">                       3. วางท่อ คสล.  ขนาด Ø 0.40 เมตร  ความยาว 10.00 เมตร</t>
  </si>
  <si>
    <t xml:space="preserve">   -ค่ารื้อคันทางพร้อมบดทับ และทดสอบหาค่าความหนาแน่นของดิน</t>
  </si>
  <si>
    <t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t>
  </si>
  <si>
    <t>สถานที่ก่อสร้าง : บ้านค้างฮ่อ  หมู่ที่ 3  ตำบลป่ากลาง  อำเภอปัว จังหวัดน่าน</t>
  </si>
  <si>
    <t>กำหนดราคากลาง  : วันที่ 13  เดือน มีนาคม  พ.ศ.2562</t>
  </si>
  <si>
    <t>บัญชีสรุปเสนอราคางานก่อสร้าง</t>
  </si>
  <si>
    <t>เสนอราคา  : วันที่ .....................................................................</t>
  </si>
  <si>
    <t>ลงชื่อ......................................................................ผู้เสนอราคา</t>
  </si>
  <si>
    <t xml:space="preserve">        (..........................................................)</t>
  </si>
  <si>
    <t>ประทับตราถ้ามี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</si>
</sst>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#,##0.0"/>
    <numFmt numFmtId="201" formatCode="_-* #,##0.0_-;\-* #,##0.0_-;_-* &quot;-&quot;??_-;_-@_-"/>
    <numFmt numFmtId="202" formatCode="_-* #,##0_-;\-* #,##0_-;_-* &quot;-&quot;??_-;_-@_-"/>
    <numFmt numFmtId="203" formatCode="0.0"/>
    <numFmt numFmtId="204" formatCode="_-* #,##0.000_-;\-* #,##0.000_-;_-* &quot;-&quot;??_-;_-@_-"/>
    <numFmt numFmtId="205" formatCode="_-* #,##0.0000_-;\-* #,##0.0000_-;_-* &quot;-&quot;??_-;_-@_-"/>
    <numFmt numFmtId="206" formatCode="#,##0.000"/>
    <numFmt numFmtId="207" formatCode="#,##0.0000"/>
    <numFmt numFmtId="208" formatCode="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0.00000"/>
    <numFmt numFmtId="216" formatCode="#,##0.00_ ;\-#,##0.00\ "/>
    <numFmt numFmtId="217" formatCode="_-* #,##0.0000_-;\-* #,##0.0000_-;_-* &quot;-&quot;????_-;_-@_-"/>
    <numFmt numFmtId="218" formatCode="_-* #,##0.000_-;\-* #,##0.000_-;_-* &quot;-&quot;???_-;_-@_-"/>
    <numFmt numFmtId="219" formatCode="_(* #,##0.000_);_(* \(#,##0.000\);_(* &quot;-&quot;??_);_(@_)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</numFmts>
  <fonts count="98">
    <font>
      <sz val="14"/>
      <name val="Cordia New"/>
      <family val="0"/>
    </font>
    <font>
      <sz val="16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16"/>
      <color indexed="8"/>
      <name val="TH SarabunPSK"/>
      <family val="2"/>
    </font>
    <font>
      <sz val="16"/>
      <color indexed="8"/>
      <name val="Calibri"/>
      <family val="2"/>
    </font>
    <font>
      <sz val="17.6"/>
      <color indexed="8"/>
      <name val="TH SarabunPSK"/>
      <family val="2"/>
    </font>
    <font>
      <sz val="10"/>
      <name val="Arial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9"/>
      <name val="Tahoma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6"/>
      <color indexed="1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AngsanaUPC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PSK"/>
      <family val="2"/>
    </font>
    <font>
      <sz val="11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2"/>
      <name val="TH SarabunPSK"/>
      <family val="2"/>
    </font>
    <font>
      <sz val="11"/>
      <name val="Tahoma"/>
      <family val="2"/>
    </font>
    <font>
      <sz val="15"/>
      <color indexed="51"/>
      <name val="Arial"/>
      <family val="2"/>
    </font>
    <font>
      <sz val="15"/>
      <color indexed="17"/>
      <name val="Arial"/>
      <family val="2"/>
    </font>
    <font>
      <sz val="15"/>
      <color indexed="52"/>
      <name val="Arial"/>
      <family val="2"/>
    </font>
    <font>
      <sz val="15"/>
      <color indexed="50"/>
      <name val="Arial"/>
      <family val="2"/>
    </font>
    <font>
      <sz val="15"/>
      <color indexed="20"/>
      <name val="Arial"/>
      <family val="2"/>
    </font>
    <font>
      <sz val="15"/>
      <color indexed="40"/>
      <name val="Arial"/>
      <family val="2"/>
    </font>
    <font>
      <sz val="15"/>
      <color indexed="62"/>
      <name val="Arial"/>
      <family val="2"/>
    </font>
    <font>
      <sz val="11"/>
      <color indexed="55"/>
      <name val="Tahoma"/>
      <family val="2"/>
    </font>
    <font>
      <sz val="8"/>
      <color indexed="55"/>
      <name val="Verdana"/>
      <family val="2"/>
    </font>
    <font>
      <sz val="14"/>
      <color indexed="8"/>
      <name val="TH SarabunPSK"/>
      <family val="2"/>
    </font>
    <font>
      <b/>
      <sz val="11"/>
      <color indexed="55"/>
      <name val="Tahoma"/>
      <family val="2"/>
    </font>
    <font>
      <sz val="23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AngsanaUPC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1"/>
      <name val="Calibri"/>
      <family val="2"/>
    </font>
    <font>
      <sz val="15"/>
      <color rgb="FFFFD900"/>
      <name val="Arial"/>
      <family val="2"/>
    </font>
    <font>
      <sz val="15"/>
      <color rgb="FF006F00"/>
      <name val="Arial"/>
      <family val="2"/>
    </font>
    <font>
      <sz val="15"/>
      <color rgb="FFFF8A00"/>
      <name val="Arial"/>
      <family val="2"/>
    </font>
    <font>
      <sz val="15"/>
      <color rgb="FF47A000"/>
      <name val="Arial"/>
      <family val="2"/>
    </font>
    <font>
      <sz val="15"/>
      <color rgb="FF6500A7"/>
      <name val="Arial"/>
      <family val="2"/>
    </font>
    <font>
      <sz val="15"/>
      <color rgb="FF00AEEF"/>
      <name val="Arial"/>
      <family val="2"/>
    </font>
    <font>
      <sz val="15"/>
      <color rgb="FF1B1464"/>
      <name val="Arial"/>
      <family val="2"/>
    </font>
    <font>
      <sz val="11"/>
      <color rgb="FF919195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8"/>
      <color rgb="FF919195"/>
      <name val="Verdana"/>
      <family val="2"/>
    </font>
    <font>
      <sz val="14"/>
      <color theme="1"/>
      <name val="TH SarabunPSK"/>
      <family val="2"/>
    </font>
    <font>
      <b/>
      <sz val="11"/>
      <color rgb="FF919195"/>
      <name val="Tahoma"/>
      <family val="2"/>
    </font>
    <font>
      <sz val="23"/>
      <color rgb="FF19135D"/>
      <name val="Arial"/>
      <family val="2"/>
    </font>
    <font>
      <b/>
      <sz val="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F8FC"/>
        <bgColor indexed="64"/>
      </patternFill>
    </fill>
    <fill>
      <patternFill patternType="solid">
        <fgColor rgb="FFF6F6F7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EEEEE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/>
      <top style="dotted"/>
      <bottom style="dotted"/>
    </border>
    <border>
      <left/>
      <right/>
      <top style="hair"/>
      <bottom/>
    </border>
    <border>
      <left/>
      <right/>
      <top style="thin"/>
      <bottom style="hair"/>
    </border>
    <border>
      <left/>
      <right/>
      <top/>
      <bottom style="dotted"/>
    </border>
    <border>
      <left style="dotted">
        <color rgb="FFDADADB"/>
      </left>
      <right>
        <color indexed="63"/>
      </right>
      <top>
        <color indexed="63"/>
      </top>
      <bottom>
        <color indexed="63"/>
      </bottom>
    </border>
    <border>
      <left style="dotted">
        <color rgb="FFDADADB"/>
      </left>
      <right>
        <color indexed="63"/>
      </right>
      <top style="thick">
        <color rgb="FF00AFF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/>
      <right style="medium"/>
      <top style="double"/>
      <bottom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dotted">
        <color rgb="FFDADADB"/>
      </right>
      <top style="thick">
        <color rgb="FF00AFF0"/>
      </top>
      <bottom>
        <color indexed="63"/>
      </bottom>
    </border>
    <border>
      <left>
        <color indexed="63"/>
      </left>
      <right style="dotted">
        <color rgb="FFDADADB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1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3" fontId="5" fillId="0" borderId="10" xfId="33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3" fontId="5" fillId="0" borderId="10" xfId="33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43" fontId="5" fillId="0" borderId="0" xfId="33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5" fillId="0" borderId="0" xfId="33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3" fontId="5" fillId="0" borderId="16" xfId="33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18" xfId="0" applyNumberFormat="1" applyFont="1" applyBorder="1" applyAlignment="1">
      <alignment horizontal="right"/>
    </xf>
    <xf numFmtId="43" fontId="5" fillId="0" borderId="10" xfId="33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3" fontId="5" fillId="0" borderId="0" xfId="33" applyNumberFormat="1" applyFont="1" applyBorder="1" applyAlignment="1">
      <alignment horizontal="right"/>
    </xf>
    <xf numFmtId="43" fontId="5" fillId="0" borderId="0" xfId="0" applyNumberFormat="1" applyFont="1" applyAlignment="1">
      <alignment horizontal="right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22" xfId="33" applyFont="1" applyBorder="1" applyAlignment="1">
      <alignment/>
    </xf>
    <xf numFmtId="208" fontId="5" fillId="0" borderId="26" xfId="0" applyNumberFormat="1" applyFont="1" applyBorder="1" applyAlignment="1">
      <alignment/>
    </xf>
    <xf numFmtId="208" fontId="5" fillId="0" borderId="22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5" fillId="0" borderId="17" xfId="33" applyFont="1" applyBorder="1" applyAlignment="1">
      <alignment horizontal="right"/>
    </xf>
    <xf numFmtId="43" fontId="5" fillId="0" borderId="0" xfId="33" applyFont="1" applyAlignment="1">
      <alignment horizontal="right"/>
    </xf>
    <xf numFmtId="43" fontId="5" fillId="0" borderId="16" xfId="33" applyFont="1" applyBorder="1" applyAlignment="1">
      <alignment horizontal="center"/>
    </xf>
    <xf numFmtId="43" fontId="5" fillId="0" borderId="11" xfId="33" applyFont="1" applyBorder="1" applyAlignment="1">
      <alignment horizontal="center"/>
    </xf>
    <xf numFmtId="43" fontId="5" fillId="0" borderId="11" xfId="33" applyFont="1" applyBorder="1" applyAlignment="1">
      <alignment horizontal="right"/>
    </xf>
    <xf numFmtId="43" fontId="5" fillId="0" borderId="18" xfId="33" applyFont="1" applyBorder="1" applyAlignment="1">
      <alignment horizontal="center"/>
    </xf>
    <xf numFmtId="43" fontId="5" fillId="0" borderId="18" xfId="33" applyFont="1" applyBorder="1" applyAlignment="1">
      <alignment horizontal="right"/>
    </xf>
    <xf numFmtId="43" fontId="5" fillId="0" borderId="0" xfId="33" applyFont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center"/>
    </xf>
    <xf numFmtId="43" fontId="75" fillId="0" borderId="0" xfId="33" applyFont="1" applyBorder="1" applyAlignment="1">
      <alignment horizontal="right"/>
    </xf>
    <xf numFmtId="43" fontId="75" fillId="0" borderId="0" xfId="33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3" fontId="5" fillId="33" borderId="10" xfId="33" applyFont="1" applyFill="1" applyBorder="1" applyAlignment="1">
      <alignment horizontal="right"/>
    </xf>
    <xf numFmtId="43" fontId="5" fillId="33" borderId="10" xfId="33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43" fontId="5" fillId="33" borderId="17" xfId="33" applyFont="1" applyFill="1" applyBorder="1" applyAlignment="1">
      <alignment horizontal="right" vertical="center"/>
    </xf>
    <xf numFmtId="43" fontId="5" fillId="33" borderId="17" xfId="33" applyFont="1" applyFill="1" applyBorder="1" applyAlignment="1">
      <alignment horizontal="center"/>
    </xf>
    <xf numFmtId="43" fontId="5" fillId="33" borderId="17" xfId="33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43" fontId="5" fillId="0" borderId="16" xfId="33" applyFont="1" applyFill="1" applyBorder="1" applyAlignment="1">
      <alignment horizontal="center"/>
    </xf>
    <xf numFmtId="43" fontId="5" fillId="0" borderId="11" xfId="33" applyFont="1" applyFill="1" applyBorder="1" applyAlignment="1">
      <alignment horizontal="center"/>
    </xf>
    <xf numFmtId="43" fontId="5" fillId="0" borderId="11" xfId="33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43" fontId="5" fillId="0" borderId="10" xfId="33" applyFont="1" applyFill="1" applyBorder="1" applyAlignment="1">
      <alignment horizontal="right"/>
    </xf>
    <xf numFmtId="43" fontId="5" fillId="0" borderId="10" xfId="33" applyFont="1" applyFill="1" applyBorder="1" applyAlignment="1">
      <alignment horizontal="center"/>
    </xf>
    <xf numFmtId="43" fontId="5" fillId="0" borderId="17" xfId="33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center"/>
    </xf>
    <xf numFmtId="43" fontId="75" fillId="0" borderId="0" xfId="33" applyFont="1" applyFill="1" applyBorder="1" applyAlignment="1">
      <alignment horizontal="right"/>
    </xf>
    <xf numFmtId="43" fontId="75" fillId="0" borderId="0" xfId="33" applyFont="1" applyFill="1" applyBorder="1" applyAlignment="1">
      <alignment horizontal="center"/>
    </xf>
    <xf numFmtId="0" fontId="75" fillId="0" borderId="0" xfId="0" applyFont="1" applyFill="1" applyAlignment="1">
      <alignment/>
    </xf>
    <xf numFmtId="43" fontId="5" fillId="0" borderId="0" xfId="33" applyFont="1" applyFill="1" applyAlignment="1">
      <alignment horizontal="right"/>
    </xf>
    <xf numFmtId="43" fontId="5" fillId="0" borderId="0" xfId="33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43" fontId="5" fillId="0" borderId="17" xfId="33" applyFont="1" applyFill="1" applyBorder="1" applyAlignment="1">
      <alignment horizontal="right" vertical="center"/>
    </xf>
    <xf numFmtId="43" fontId="5" fillId="0" borderId="17" xfId="33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3" fontId="75" fillId="0" borderId="10" xfId="33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2" fontId="5" fillId="0" borderId="17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3" fontId="5" fillId="0" borderId="17" xfId="33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22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3" fontId="5" fillId="0" borderId="22" xfId="0" applyNumberFormat="1" applyFont="1" applyBorder="1" applyAlignment="1">
      <alignment horizontal="left"/>
    </xf>
    <xf numFmtId="199" fontId="5" fillId="0" borderId="17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left"/>
    </xf>
    <xf numFmtId="43" fontId="5" fillId="0" borderId="22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left"/>
    </xf>
    <xf numFmtId="2" fontId="6" fillId="0" borderId="17" xfId="33" applyNumberFormat="1" applyFont="1" applyBorder="1" applyAlignment="1">
      <alignment horizontal="right"/>
    </xf>
    <xf numFmtId="43" fontId="6" fillId="0" borderId="17" xfId="0" applyNumberFormat="1" applyFont="1" applyBorder="1" applyAlignment="1">
      <alignment horizontal="right"/>
    </xf>
    <xf numFmtId="43" fontId="6" fillId="0" borderId="18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43" fontId="7" fillId="0" borderId="17" xfId="0" applyNumberFormat="1" applyFont="1" applyBorder="1" applyAlignment="1">
      <alignment horizontal="left"/>
    </xf>
    <xf numFmtId="200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43" fontId="5" fillId="0" borderId="18" xfId="33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43" fontId="5" fillId="0" borderId="22" xfId="0" applyNumberFormat="1" applyFont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43" fontId="6" fillId="0" borderId="22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 horizontal="right"/>
    </xf>
    <xf numFmtId="43" fontId="6" fillId="0" borderId="10" xfId="33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/>
    </xf>
    <xf numFmtId="207" fontId="5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5" fillId="0" borderId="22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207" fontId="5" fillId="0" borderId="22" xfId="0" applyNumberFormat="1" applyFont="1" applyBorder="1" applyAlignment="1">
      <alignment/>
    </xf>
    <xf numFmtId="43" fontId="6" fillId="0" borderId="2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30" xfId="0" applyFont="1" applyBorder="1" applyAlignment="1">
      <alignment/>
    </xf>
    <xf numFmtId="43" fontId="5" fillId="0" borderId="20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left"/>
    </xf>
    <xf numFmtId="2" fontId="5" fillId="0" borderId="30" xfId="33" applyNumberFormat="1" applyFont="1" applyBorder="1" applyAlignment="1">
      <alignment horizontal="right"/>
    </xf>
    <xf numFmtId="43" fontId="5" fillId="0" borderId="30" xfId="0" applyNumberFormat="1" applyFont="1" applyBorder="1" applyAlignment="1">
      <alignment horizontal="right"/>
    </xf>
    <xf numFmtId="43" fontId="5" fillId="0" borderId="30" xfId="33" applyNumberFormat="1" applyFont="1" applyBorder="1" applyAlignment="1">
      <alignment horizontal="right"/>
    </xf>
    <xf numFmtId="43" fontId="5" fillId="0" borderId="30" xfId="33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3" fontId="5" fillId="0" borderId="31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right"/>
    </xf>
    <xf numFmtId="43" fontId="5" fillId="0" borderId="11" xfId="0" applyNumberFormat="1" applyFont="1" applyBorder="1" applyAlignment="1">
      <alignment vertical="center"/>
    </xf>
    <xf numFmtId="43" fontId="5" fillId="0" borderId="33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5" fillId="0" borderId="34" xfId="33" applyFont="1" applyFill="1" applyBorder="1" applyAlignment="1">
      <alignment horizontal="center"/>
    </xf>
    <xf numFmtId="205" fontId="5" fillId="0" borderId="10" xfId="33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43" fontId="6" fillId="0" borderId="10" xfId="33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43" fontId="5" fillId="0" borderId="18" xfId="33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43" fontId="5" fillId="0" borderId="29" xfId="33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24" xfId="0" applyNumberFormat="1" applyFont="1" applyBorder="1" applyAlignment="1">
      <alignment vertic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3" fontId="5" fillId="0" borderId="39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49" fontId="5" fillId="0" borderId="35" xfId="0" applyNumberFormat="1" applyFont="1" applyFill="1" applyBorder="1" applyAlignment="1">
      <alignment/>
    </xf>
    <xf numFmtId="49" fontId="5" fillId="0" borderId="4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5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48" applyFont="1">
      <alignment/>
      <protection/>
    </xf>
    <xf numFmtId="0" fontId="76" fillId="0" borderId="43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31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56" xfId="0" applyFont="1" applyBorder="1" applyAlignment="1">
      <alignment horizontal="center"/>
    </xf>
    <xf numFmtId="0" fontId="76" fillId="0" borderId="57" xfId="0" applyFont="1" applyBorder="1" applyAlignment="1">
      <alignment/>
    </xf>
    <xf numFmtId="0" fontId="76" fillId="0" borderId="58" xfId="0" applyFont="1" applyBorder="1" applyAlignment="1">
      <alignment/>
    </xf>
    <xf numFmtId="43" fontId="76" fillId="0" borderId="56" xfId="33" applyFont="1" applyBorder="1" applyAlignment="1">
      <alignment/>
    </xf>
    <xf numFmtId="43" fontId="76" fillId="0" borderId="56" xfId="33" applyFont="1" applyBorder="1" applyAlignment="1">
      <alignment horizontal="center"/>
    </xf>
    <xf numFmtId="43" fontId="76" fillId="33" borderId="56" xfId="33" applyFont="1" applyFill="1" applyBorder="1" applyAlignment="1">
      <alignment/>
    </xf>
    <xf numFmtId="0" fontId="7" fillId="0" borderId="57" xfId="50" applyFont="1" applyBorder="1">
      <alignment/>
      <protection/>
    </xf>
    <xf numFmtId="0" fontId="7" fillId="0" borderId="57" xfId="51" applyFont="1" applyBorder="1">
      <alignment/>
      <protection/>
    </xf>
    <xf numFmtId="43" fontId="77" fillId="33" borderId="56" xfId="33" applyFont="1" applyFill="1" applyBorder="1" applyAlignment="1">
      <alignment/>
    </xf>
    <xf numFmtId="0" fontId="76" fillId="0" borderId="57" xfId="0" applyFont="1" applyBorder="1" applyAlignment="1">
      <alignment horizontal="left"/>
    </xf>
    <xf numFmtId="0" fontId="76" fillId="0" borderId="59" xfId="0" applyFont="1" applyBorder="1" applyAlignment="1">
      <alignment horizontal="left"/>
    </xf>
    <xf numFmtId="0" fontId="7" fillId="0" borderId="57" xfId="0" applyFont="1" applyBorder="1" applyAlignment="1">
      <alignment/>
    </xf>
    <xf numFmtId="0" fontId="7" fillId="0" borderId="0" xfId="47" applyFont="1">
      <alignment/>
      <protection/>
    </xf>
    <xf numFmtId="0" fontId="13" fillId="0" borderId="0" xfId="47" applyFont="1">
      <alignment/>
      <protection/>
    </xf>
    <xf numFmtId="0" fontId="13" fillId="0" borderId="0" xfId="47" applyFont="1" applyFill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203" fontId="14" fillId="33" borderId="60" xfId="47" applyNumberFormat="1" applyFont="1" applyFill="1" applyBorder="1" applyAlignment="1">
      <alignment horizontal="center"/>
      <protection/>
    </xf>
    <xf numFmtId="0" fontId="14" fillId="0" borderId="0" xfId="47" applyFont="1">
      <alignment/>
      <protection/>
    </xf>
    <xf numFmtId="0" fontId="78" fillId="0" borderId="0" xfId="0" applyFont="1" applyAlignment="1">
      <alignment/>
    </xf>
    <xf numFmtId="0" fontId="7" fillId="0" borderId="0" xfId="47" applyFont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203" fontId="14" fillId="0" borderId="0" xfId="47" applyNumberFormat="1" applyFont="1" applyFill="1" applyAlignment="1">
      <alignment horizontal="center"/>
      <protection/>
    </xf>
    <xf numFmtId="43" fontId="7" fillId="0" borderId="0" xfId="33" applyFont="1" applyBorder="1" applyAlignment="1">
      <alignment vertical="center"/>
    </xf>
    <xf numFmtId="0" fontId="79" fillId="0" borderId="0" xfId="0" applyFont="1" applyAlignment="1">
      <alignment/>
    </xf>
    <xf numFmtId="2" fontId="7" fillId="0" borderId="0" xfId="47" applyNumberFormat="1" applyFont="1" applyBorder="1" applyAlignment="1">
      <alignment/>
      <protection/>
    </xf>
    <xf numFmtId="0" fontId="7" fillId="0" borderId="0" xfId="47" applyFont="1" applyBorder="1">
      <alignment/>
      <protection/>
    </xf>
    <xf numFmtId="0" fontId="13" fillId="0" borderId="0" xfId="47" applyFont="1" applyBorder="1" applyAlignment="1">
      <alignment horizontal="center"/>
      <protection/>
    </xf>
    <xf numFmtId="194" fontId="7" fillId="0" borderId="61" xfId="33" applyNumberFormat="1" applyFont="1" applyFill="1" applyBorder="1" applyAlignment="1">
      <alignment/>
    </xf>
    <xf numFmtId="4" fontId="7" fillId="33" borderId="57" xfId="47" applyNumberFormat="1" applyFont="1" applyFill="1" applyBorder="1" applyAlignment="1">
      <alignment horizontal="center"/>
      <protection/>
    </xf>
    <xf numFmtId="4" fontId="7" fillId="0" borderId="62" xfId="47" applyNumberFormat="1" applyFont="1" applyFill="1" applyBorder="1" applyAlignment="1">
      <alignment horizontal="center"/>
      <protection/>
    </xf>
    <xf numFmtId="4" fontId="7" fillId="0" borderId="0" xfId="47" applyNumberFormat="1" applyFont="1" applyFill="1" applyBorder="1" applyAlignment="1">
      <alignment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47" applyFont="1" applyBorder="1" applyAlignment="1">
      <alignment/>
      <protection/>
    </xf>
    <xf numFmtId="0" fontId="15" fillId="0" borderId="0" xfId="47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 applyFill="1" applyBorder="1" applyAlignment="1">
      <alignment horizontal="center"/>
      <protection/>
    </xf>
    <xf numFmtId="43" fontId="14" fillId="0" borderId="0" xfId="33" applyFont="1" applyBorder="1" applyAlignment="1">
      <alignment vertical="center"/>
    </xf>
    <xf numFmtId="0" fontId="7" fillId="0" borderId="62" xfId="47" applyFont="1" applyBorder="1">
      <alignment/>
      <protection/>
    </xf>
    <xf numFmtId="43" fontId="7" fillId="0" borderId="13" xfId="33" applyNumberFormat="1" applyFont="1" applyBorder="1" applyAlignment="1">
      <alignment/>
    </xf>
    <xf numFmtId="0" fontId="7" fillId="0" borderId="0" xfId="47" applyFont="1" applyAlignment="1">
      <alignment horizontal="left"/>
      <protection/>
    </xf>
    <xf numFmtId="43" fontId="7" fillId="0" borderId="14" xfId="33" applyFont="1" applyBorder="1" applyAlignment="1">
      <alignment vertical="center"/>
    </xf>
    <xf numFmtId="0" fontId="7" fillId="0" borderId="0" xfId="47" applyFont="1" applyAlignment="1">
      <alignment horizontal="right"/>
      <protection/>
    </xf>
    <xf numFmtId="43" fontId="14" fillId="0" borderId="12" xfId="33" applyFon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33" applyFont="1" applyBorder="1" applyAlignment="1">
      <alignment horizontal="right" vertical="center" indent="1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4" fontId="76" fillId="0" borderId="13" xfId="33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43" fontId="77" fillId="34" borderId="35" xfId="0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3" fontId="76" fillId="0" borderId="0" xfId="33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202" fontId="7" fillId="0" borderId="0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7" fillId="0" borderId="0" xfId="33" applyFont="1" applyBorder="1" applyAlignment="1">
      <alignment horizontal="center"/>
    </xf>
    <xf numFmtId="0" fontId="7" fillId="0" borderId="0" xfId="0" applyFont="1" applyBorder="1" applyAlignment="1">
      <alignment/>
    </xf>
    <xf numFmtId="194" fontId="7" fillId="0" borderId="0" xfId="33" applyNumberFormat="1" applyFont="1" applyBorder="1" applyAlignment="1">
      <alignment/>
    </xf>
    <xf numFmtId="43" fontId="7" fillId="0" borderId="0" xfId="33" applyFont="1" applyFill="1" applyBorder="1" applyAlignment="1">
      <alignment/>
    </xf>
    <xf numFmtId="194" fontId="7" fillId="0" borderId="0" xfId="33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80" fillId="0" borderId="0" xfId="33" applyFont="1" applyBorder="1" applyAlignment="1">
      <alignment horizontal="center"/>
    </xf>
    <xf numFmtId="43" fontId="76" fillId="0" borderId="0" xfId="33" applyFont="1" applyBorder="1" applyAlignment="1">
      <alignment horizontal="right" indent="1"/>
    </xf>
    <xf numFmtId="43" fontId="7" fillId="0" borderId="0" xfId="33" applyNumberFormat="1" applyFont="1" applyBorder="1" applyAlignment="1">
      <alignment/>
    </xf>
    <xf numFmtId="43" fontId="7" fillId="0" borderId="0" xfId="33" applyFont="1" applyBorder="1" applyAlignment="1">
      <alignment horizontal="center"/>
    </xf>
    <xf numFmtId="43" fontId="7" fillId="0" borderId="0" xfId="33" applyFont="1" applyBorder="1" applyAlignment="1">
      <alignment horizontal="right" indent="1"/>
    </xf>
    <xf numFmtId="0" fontId="77" fillId="0" borderId="0" xfId="0" applyFont="1" applyBorder="1" applyAlignment="1">
      <alignment horizontal="center"/>
    </xf>
    <xf numFmtId="194" fontId="7" fillId="33" borderId="0" xfId="33" applyNumberFormat="1" applyFont="1" applyFill="1" applyBorder="1" applyAlignment="1">
      <alignment/>
    </xf>
    <xf numFmtId="0" fontId="76" fillId="0" borderId="0" xfId="0" applyFont="1" applyBorder="1" applyAlignment="1">
      <alignment horizontal="right"/>
    </xf>
    <xf numFmtId="43" fontId="77" fillId="34" borderId="12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3" fontId="76" fillId="0" borderId="13" xfId="33" applyFont="1" applyBorder="1" applyAlignment="1">
      <alignment horizontal="right" indent="1"/>
    </xf>
    <xf numFmtId="0" fontId="19" fillId="0" borderId="0" xfId="0" applyFont="1" applyAlignment="1">
      <alignment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32" xfId="47" applyFont="1" applyBorder="1" applyAlignment="1">
      <alignment horizontal="center"/>
      <protection/>
    </xf>
    <xf numFmtId="0" fontId="7" fillId="0" borderId="10" xfId="47" applyFont="1" applyBorder="1" applyAlignment="1">
      <alignment horizontal="center"/>
      <protection/>
    </xf>
    <xf numFmtId="0" fontId="7" fillId="0" borderId="18" xfId="47" applyFont="1" applyBorder="1" applyAlignment="1">
      <alignment/>
      <protection/>
    </xf>
    <xf numFmtId="194" fontId="7" fillId="0" borderId="63" xfId="47" applyNumberFormat="1" applyFont="1" applyBorder="1" applyAlignment="1">
      <alignment horizontal="center"/>
      <protection/>
    </xf>
    <xf numFmtId="194" fontId="7" fillId="0" borderId="32" xfId="33" applyNumberFormat="1" applyFont="1" applyBorder="1" applyAlignment="1">
      <alignment horizontal="center"/>
    </xf>
    <xf numFmtId="194" fontId="7" fillId="0" borderId="10" xfId="33" applyNumberFormat="1" applyFont="1" applyBorder="1" applyAlignment="1">
      <alignment/>
    </xf>
    <xf numFmtId="2" fontId="7" fillId="0" borderId="0" xfId="47" applyNumberFormat="1" applyFont="1" applyBorder="1" applyAlignment="1">
      <alignment horizontal="center"/>
      <protection/>
    </xf>
    <xf numFmtId="194" fontId="7" fillId="0" borderId="57" xfId="47" applyNumberFormat="1" applyFont="1" applyBorder="1" applyAlignment="1">
      <alignment horizontal="center"/>
      <protection/>
    </xf>
    <xf numFmtId="0" fontId="7" fillId="33" borderId="10" xfId="47" applyFont="1" applyFill="1" applyBorder="1" applyAlignment="1">
      <alignment horizontal="center"/>
      <protection/>
    </xf>
    <xf numFmtId="194" fontId="76" fillId="0" borderId="0" xfId="0" applyNumberFormat="1" applyFont="1" applyAlignment="1">
      <alignment/>
    </xf>
    <xf numFmtId="194" fontId="7" fillId="0" borderId="10" xfId="33" applyNumberFormat="1" applyFont="1" applyBorder="1" applyAlignment="1">
      <alignment horizontal="center"/>
    </xf>
    <xf numFmtId="194" fontId="7" fillId="0" borderId="0" xfId="33" applyNumberFormat="1" applyFont="1" applyBorder="1" applyAlignment="1">
      <alignment horizontal="center"/>
    </xf>
    <xf numFmtId="194" fontId="7" fillId="33" borderId="32" xfId="33" applyNumberFormat="1" applyFont="1" applyFill="1" applyBorder="1" applyAlignment="1">
      <alignment horizontal="center"/>
    </xf>
    <xf numFmtId="194" fontId="7" fillId="33" borderId="10" xfId="33" applyNumberFormat="1" applyFont="1" applyFill="1" applyBorder="1" applyAlignment="1">
      <alignment/>
    </xf>
    <xf numFmtId="0" fontId="7" fillId="0" borderId="31" xfId="47" applyFont="1" applyBorder="1" applyAlignment="1">
      <alignment/>
      <protection/>
    </xf>
    <xf numFmtId="0" fontId="7" fillId="0" borderId="13" xfId="47" applyFont="1" applyBorder="1">
      <alignment/>
      <protection/>
    </xf>
    <xf numFmtId="0" fontId="7" fillId="0" borderId="13" xfId="47" applyFont="1" applyBorder="1" applyAlignment="1">
      <alignment horizontal="center"/>
      <protection/>
    </xf>
    <xf numFmtId="0" fontId="7" fillId="33" borderId="32" xfId="47" applyFont="1" applyFill="1" applyBorder="1" applyAlignment="1">
      <alignment horizontal="center"/>
      <protection/>
    </xf>
    <xf numFmtId="0" fontId="14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219" fontId="7" fillId="0" borderId="0" xfId="33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194" fontId="7" fillId="0" borderId="64" xfId="33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219" fontId="77" fillId="33" borderId="64" xfId="33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19" fontId="77" fillId="33" borderId="61" xfId="33" applyNumberFormat="1" applyFont="1" applyFill="1" applyBorder="1" applyAlignment="1" applyProtection="1">
      <alignment/>
      <protection hidden="1"/>
    </xf>
    <xf numFmtId="43" fontId="76" fillId="0" borderId="61" xfId="33" applyFont="1" applyBorder="1" applyAlignment="1">
      <alignment horizontal="right" indent="1"/>
    </xf>
    <xf numFmtId="219" fontId="7" fillId="0" borderId="64" xfId="33" applyNumberFormat="1" applyFont="1" applyFill="1" applyBorder="1" applyAlignment="1" applyProtection="1">
      <alignment/>
      <protection hidden="1"/>
    </xf>
    <xf numFmtId="194" fontId="7" fillId="0" borderId="64" xfId="33" applyNumberFormat="1" applyFont="1" applyBorder="1" applyAlignment="1" applyProtection="1">
      <alignment/>
      <protection hidden="1"/>
    </xf>
    <xf numFmtId="194" fontId="77" fillId="33" borderId="61" xfId="33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 quotePrefix="1">
      <alignment horizontal="left"/>
      <protection hidden="1"/>
    </xf>
    <xf numFmtId="43" fontId="7" fillId="34" borderId="35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7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2" fillId="35" borderId="65" xfId="0" applyFont="1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83" fillId="35" borderId="65" xfId="0" applyFont="1" applyFill="1" applyBorder="1" applyAlignment="1">
      <alignment horizontal="center" vertical="center" wrapText="1"/>
    </xf>
    <xf numFmtId="0" fontId="84" fillId="35" borderId="65" xfId="0" applyFont="1" applyFill="1" applyBorder="1" applyAlignment="1">
      <alignment horizontal="center" vertical="center" wrapText="1"/>
    </xf>
    <xf numFmtId="0" fontId="85" fillId="35" borderId="65" xfId="0" applyFont="1" applyFill="1" applyBorder="1" applyAlignment="1">
      <alignment horizontal="center" vertical="center" wrapText="1"/>
    </xf>
    <xf numFmtId="0" fontId="86" fillId="35" borderId="65" xfId="0" applyFont="1" applyFill="1" applyBorder="1" applyAlignment="1">
      <alignment horizontal="center" vertical="center" wrapText="1"/>
    </xf>
    <xf numFmtId="0" fontId="87" fillId="35" borderId="65" xfId="0" applyFont="1" applyFill="1" applyBorder="1" applyAlignment="1">
      <alignment horizontal="center" vertical="center" wrapText="1"/>
    </xf>
    <xf numFmtId="0" fontId="88" fillId="35" borderId="65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65" xfId="0" applyFont="1" applyBorder="1" applyAlignment="1">
      <alignment horizontal="center" vertical="center" wrapText="1"/>
    </xf>
    <xf numFmtId="0" fontId="89" fillId="36" borderId="0" xfId="0" applyFont="1" applyFill="1" applyAlignment="1">
      <alignment horizontal="center" vertical="center" wrapText="1"/>
    </xf>
    <xf numFmtId="0" fontId="89" fillId="36" borderId="65" xfId="0" applyFont="1" applyFill="1" applyBorder="1" applyAlignment="1">
      <alignment horizontal="center" vertical="center" wrapText="1"/>
    </xf>
    <xf numFmtId="0" fontId="82" fillId="35" borderId="66" xfId="0" applyFont="1" applyFill="1" applyBorder="1" applyAlignment="1">
      <alignment horizontal="center" vertical="center" wrapText="1"/>
    </xf>
    <xf numFmtId="0" fontId="83" fillId="35" borderId="66" xfId="0" applyFont="1" applyFill="1" applyBorder="1" applyAlignment="1">
      <alignment horizontal="center" vertical="center" wrapText="1"/>
    </xf>
    <xf numFmtId="0" fontId="84" fillId="35" borderId="66" xfId="0" applyFont="1" applyFill="1" applyBorder="1" applyAlignment="1">
      <alignment horizontal="center" vertical="center" wrapText="1"/>
    </xf>
    <xf numFmtId="0" fontId="85" fillId="35" borderId="66" xfId="0" applyFont="1" applyFill="1" applyBorder="1" applyAlignment="1">
      <alignment horizontal="center" vertical="center" wrapText="1"/>
    </xf>
    <xf numFmtId="0" fontId="86" fillId="35" borderId="66" xfId="0" applyFont="1" applyFill="1" applyBorder="1" applyAlignment="1">
      <alignment horizontal="center" vertical="center" wrapText="1"/>
    </xf>
    <xf numFmtId="0" fontId="87" fillId="35" borderId="66" xfId="0" applyFont="1" applyFill="1" applyBorder="1" applyAlignment="1">
      <alignment horizontal="center" vertical="center" wrapText="1"/>
    </xf>
    <xf numFmtId="0" fontId="88" fillId="35" borderId="66" xfId="0" applyFont="1" applyFill="1" applyBorder="1" applyAlignment="1">
      <alignment horizontal="center" vertical="center" wrapText="1"/>
    </xf>
    <xf numFmtId="0" fontId="90" fillId="32" borderId="67" xfId="0" applyFont="1" applyFill="1" applyBorder="1" applyAlignment="1">
      <alignment horizontal="center" vertical="center" wrapText="1"/>
    </xf>
    <xf numFmtId="0" fontId="91" fillId="32" borderId="67" xfId="0" applyFont="1" applyFill="1" applyBorder="1" applyAlignment="1">
      <alignment horizontal="center" vertical="center" wrapText="1"/>
    </xf>
    <xf numFmtId="0" fontId="76" fillId="37" borderId="67" xfId="0" applyFont="1" applyFill="1" applyBorder="1" applyAlignment="1">
      <alignment horizontal="center" vertical="center" wrapText="1"/>
    </xf>
    <xf numFmtId="0" fontId="76" fillId="37" borderId="67" xfId="0" applyFont="1" applyFill="1" applyBorder="1" applyAlignment="1">
      <alignment vertical="center" wrapText="1"/>
    </xf>
    <xf numFmtId="0" fontId="76" fillId="37" borderId="67" xfId="0" applyFont="1" applyFill="1" applyBorder="1" applyAlignment="1">
      <alignment horizontal="right" vertical="center" wrapText="1"/>
    </xf>
    <xf numFmtId="0" fontId="76" fillId="38" borderId="67" xfId="0" applyFont="1" applyFill="1" applyBorder="1" applyAlignment="1">
      <alignment horizontal="center" vertical="center" wrapText="1"/>
    </xf>
    <xf numFmtId="0" fontId="76" fillId="38" borderId="67" xfId="0" applyFont="1" applyFill="1" applyBorder="1" applyAlignment="1">
      <alignment vertical="center" wrapText="1"/>
    </xf>
    <xf numFmtId="0" fontId="76" fillId="38" borderId="67" xfId="0" applyFont="1" applyFill="1" applyBorder="1" applyAlignment="1">
      <alignment horizontal="right" vertical="center" wrapText="1"/>
    </xf>
    <xf numFmtId="0" fontId="92" fillId="0" borderId="0" xfId="0" applyFont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7" fillId="0" borderId="68" xfId="0" applyFont="1" applyBorder="1" applyAlignment="1">
      <alignment horizontal="center"/>
    </xf>
    <xf numFmtId="0" fontId="77" fillId="0" borderId="63" xfId="0" applyFont="1" applyBorder="1" applyAlignment="1">
      <alignment horizontal="left"/>
    </xf>
    <xf numFmtId="0" fontId="77" fillId="0" borderId="63" xfId="0" applyFont="1" applyBorder="1" applyAlignment="1">
      <alignment horizontal="center"/>
    </xf>
    <xf numFmtId="0" fontId="77" fillId="0" borderId="69" xfId="0" applyFont="1" applyBorder="1" applyAlignment="1">
      <alignment horizontal="center"/>
    </xf>
    <xf numFmtId="43" fontId="77" fillId="33" borderId="68" xfId="33" applyFont="1" applyFill="1" applyBorder="1" applyAlignment="1">
      <alignment horizontal="center"/>
    </xf>
    <xf numFmtId="43" fontId="77" fillId="0" borderId="68" xfId="33" applyFont="1" applyBorder="1" applyAlignment="1">
      <alignment/>
    </xf>
    <xf numFmtId="43" fontId="77" fillId="0" borderId="68" xfId="33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56" xfId="0" applyFont="1" applyBorder="1" applyAlignment="1">
      <alignment horizontal="center"/>
    </xf>
    <xf numFmtId="0" fontId="77" fillId="0" borderId="57" xfId="49" applyFont="1" applyBorder="1">
      <alignment/>
      <protection/>
    </xf>
    <xf numFmtId="0" fontId="77" fillId="0" borderId="57" xfId="0" applyFont="1" applyBorder="1" applyAlignment="1">
      <alignment/>
    </xf>
    <xf numFmtId="0" fontId="77" fillId="0" borderId="58" xfId="0" applyFont="1" applyBorder="1" applyAlignment="1">
      <alignment/>
    </xf>
    <xf numFmtId="43" fontId="77" fillId="0" borderId="56" xfId="33" applyFont="1" applyBorder="1" applyAlignment="1">
      <alignment/>
    </xf>
    <xf numFmtId="43" fontId="77" fillId="0" borderId="56" xfId="33" applyFont="1" applyBorder="1" applyAlignment="1">
      <alignment horizontal="center"/>
    </xf>
    <xf numFmtId="0" fontId="14" fillId="32" borderId="67" xfId="0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vertical="center" wrapText="1"/>
    </xf>
    <xf numFmtId="0" fontId="7" fillId="37" borderId="67" xfId="0" applyFont="1" applyFill="1" applyBorder="1" applyAlignment="1">
      <alignment horizontal="right" vertical="center" wrapText="1"/>
    </xf>
    <xf numFmtId="0" fontId="7" fillId="38" borderId="67" xfId="0" applyFont="1" applyFill="1" applyBorder="1" applyAlignment="1">
      <alignment horizontal="center" vertical="center" wrapText="1"/>
    </xf>
    <xf numFmtId="0" fontId="7" fillId="38" borderId="67" xfId="0" applyFont="1" applyFill="1" applyBorder="1" applyAlignment="1">
      <alignment vertical="center" wrapText="1"/>
    </xf>
    <xf numFmtId="0" fontId="7" fillId="38" borderId="67" xfId="0" applyFont="1" applyFill="1" applyBorder="1" applyAlignment="1">
      <alignment horizontal="right" vertical="center" wrapText="1"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43" fontId="77" fillId="33" borderId="56" xfId="33" applyFont="1" applyFill="1" applyBorder="1" applyAlignment="1">
      <alignment horizontal="right" vertical="center" indent="1"/>
    </xf>
    <xf numFmtId="0" fontId="93" fillId="0" borderId="0" xfId="0" applyFont="1" applyAlignment="1">
      <alignment vertical="center" wrapText="1"/>
    </xf>
    <xf numFmtId="43" fontId="5" fillId="0" borderId="39" xfId="0" applyNumberFormat="1" applyFont="1" applyFill="1" applyBorder="1" applyAlignment="1">
      <alignment horizontal="center"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0" fontId="94" fillId="0" borderId="0" xfId="0" applyFont="1" applyAlignment="1">
      <alignment/>
    </xf>
    <xf numFmtId="0" fontId="94" fillId="0" borderId="22" xfId="0" applyFont="1" applyBorder="1" applyAlignment="1">
      <alignment/>
    </xf>
    <xf numFmtId="0" fontId="94" fillId="0" borderId="0" xfId="0" applyFont="1" applyAlignment="1">
      <alignment horizontal="left"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94" fillId="0" borderId="0" xfId="0" applyFont="1" applyAlignment="1">
      <alignment/>
    </xf>
    <xf numFmtId="0" fontId="5" fillId="0" borderId="7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94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43" fontId="5" fillId="0" borderId="16" xfId="33" applyFont="1" applyFill="1" applyBorder="1" applyAlignment="1">
      <alignment horizontal="right" vertical="center"/>
    </xf>
    <xf numFmtId="43" fontId="5" fillId="0" borderId="11" xfId="33" applyFont="1" applyFill="1" applyBorder="1" applyAlignment="1">
      <alignment horizontal="right" vertical="center"/>
    </xf>
    <xf numFmtId="43" fontId="5" fillId="0" borderId="15" xfId="33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3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right"/>
    </xf>
    <xf numFmtId="0" fontId="5" fillId="0" borderId="77" xfId="0" applyFont="1" applyBorder="1" applyAlignment="1">
      <alignment horizontal="right"/>
    </xf>
    <xf numFmtId="0" fontId="5" fillId="0" borderId="7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78" xfId="0" applyNumberFormat="1" applyFont="1" applyBorder="1" applyAlignment="1">
      <alignment horizontal="left"/>
    </xf>
    <xf numFmtId="2" fontId="5" fillId="0" borderId="79" xfId="0" applyNumberFormat="1" applyFont="1" applyBorder="1" applyAlignment="1">
      <alignment horizontal="left"/>
    </xf>
    <xf numFmtId="0" fontId="5" fillId="0" borderId="51" xfId="0" applyFont="1" applyBorder="1" applyAlignment="1">
      <alignment horizontal="right"/>
    </xf>
    <xf numFmtId="0" fontId="5" fillId="0" borderId="80" xfId="0" applyFont="1" applyBorder="1" applyAlignment="1">
      <alignment horizontal="right"/>
    </xf>
    <xf numFmtId="0" fontId="5" fillId="0" borderId="8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3" fontId="5" fillId="0" borderId="16" xfId="33" applyFont="1" applyBorder="1" applyAlignment="1">
      <alignment horizontal="right" vertical="center"/>
    </xf>
    <xf numFmtId="43" fontId="5" fillId="0" borderId="11" xfId="33" applyFont="1" applyBorder="1" applyAlignment="1">
      <alignment horizontal="right" vertical="center"/>
    </xf>
    <xf numFmtId="43" fontId="5" fillId="0" borderId="15" xfId="33" applyFont="1" applyBorder="1" applyAlignment="1">
      <alignment horizontal="center"/>
    </xf>
    <xf numFmtId="0" fontId="5" fillId="0" borderId="82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2" fontId="5" fillId="0" borderId="36" xfId="0" applyNumberFormat="1" applyFont="1" applyBorder="1" applyAlignment="1">
      <alignment horizontal="left"/>
    </xf>
    <xf numFmtId="2" fontId="5" fillId="0" borderId="35" xfId="0" applyNumberFormat="1" applyFont="1" applyBorder="1" applyAlignment="1">
      <alignment horizontal="left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89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49" fontId="5" fillId="0" borderId="89" xfId="0" applyNumberFormat="1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9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2" fontId="5" fillId="0" borderId="93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94" xfId="0" applyNumberFormat="1" applyFont="1" applyBorder="1" applyAlignment="1">
      <alignment horizontal="left"/>
    </xf>
    <xf numFmtId="0" fontId="5" fillId="0" borderId="73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horizontal="left"/>
    </xf>
    <xf numFmtId="2" fontId="5" fillId="0" borderId="32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43" fontId="5" fillId="0" borderId="17" xfId="33" applyFont="1" applyFill="1" applyBorder="1" applyAlignment="1">
      <alignment horizontal="right" vertical="center"/>
    </xf>
    <xf numFmtId="43" fontId="5" fillId="0" borderId="16" xfId="33" applyFont="1" applyFill="1" applyBorder="1" applyAlignment="1">
      <alignment horizontal="center" vertical="center"/>
    </xf>
    <xf numFmtId="43" fontId="5" fillId="0" borderId="11" xfId="33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43" fontId="5" fillId="0" borderId="30" xfId="33" applyFont="1" applyFill="1" applyBorder="1" applyAlignment="1">
      <alignment horizontal="center"/>
    </xf>
    <xf numFmtId="43" fontId="5" fillId="0" borderId="29" xfId="33" applyFont="1" applyFill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90" xfId="0" applyNumberFormat="1" applyFont="1" applyBorder="1" applyAlignment="1">
      <alignment horizontal="left"/>
    </xf>
    <xf numFmtId="2" fontId="5" fillId="0" borderId="89" xfId="0" applyNumberFormat="1" applyFont="1" applyBorder="1" applyAlignment="1">
      <alignment horizontal="left"/>
    </xf>
    <xf numFmtId="2" fontId="5" fillId="0" borderId="9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94" fillId="0" borderId="0" xfId="33" applyFont="1" applyAlignment="1">
      <alignment horizontal="center"/>
    </xf>
    <xf numFmtId="0" fontId="94" fillId="0" borderId="0" xfId="0" applyFont="1" applyAlignment="1">
      <alignment horizontal="right"/>
    </xf>
    <xf numFmtId="2" fontId="5" fillId="0" borderId="97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89" xfId="0" applyFont="1" applyFill="1" applyBorder="1" applyAlignment="1">
      <alignment horizontal="left"/>
    </xf>
    <xf numFmtId="0" fontId="5" fillId="0" borderId="90" xfId="0" applyFont="1" applyFill="1" applyBorder="1" applyAlignment="1">
      <alignment horizontal="left"/>
    </xf>
    <xf numFmtId="43" fontId="5" fillId="0" borderId="75" xfId="33" applyFont="1" applyFill="1" applyBorder="1" applyAlignment="1">
      <alignment horizontal="center"/>
    </xf>
    <xf numFmtId="43" fontId="5" fillId="0" borderId="77" xfId="33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9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99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NumberFormat="1" applyFont="1" applyAlignment="1">
      <alignment horizontal="left"/>
    </xf>
    <xf numFmtId="49" fontId="76" fillId="0" borderId="0" xfId="0" applyNumberFormat="1" applyFont="1" applyAlignment="1">
      <alignment horizontal="left"/>
    </xf>
    <xf numFmtId="4" fontId="7" fillId="33" borderId="60" xfId="47" applyNumberFormat="1" applyFont="1" applyFill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43" fontId="7" fillId="33" borderId="60" xfId="33" applyFont="1" applyFill="1" applyBorder="1" applyAlignment="1">
      <alignment horizontal="center"/>
    </xf>
    <xf numFmtId="4" fontId="7" fillId="0" borderId="57" xfId="47" applyNumberFormat="1" applyFont="1" applyFill="1" applyBorder="1" applyAlignment="1">
      <alignment horizontal="center"/>
      <protection/>
    </xf>
    <xf numFmtId="43" fontId="7" fillId="0" borderId="57" xfId="33" applyFont="1" applyFill="1" applyBorder="1" applyAlignment="1">
      <alignment horizontal="center"/>
    </xf>
    <xf numFmtId="4" fontId="7" fillId="0" borderId="60" xfId="47" applyNumberFormat="1" applyFont="1" applyFill="1" applyBorder="1" applyAlignment="1">
      <alignment horizontal="center"/>
      <protection/>
    </xf>
    <xf numFmtId="4" fontId="7" fillId="33" borderId="57" xfId="47" applyNumberFormat="1" applyFont="1" applyFill="1" applyBorder="1" applyAlignment="1">
      <alignment horizontal="center"/>
      <protection/>
    </xf>
    <xf numFmtId="2" fontId="7" fillId="0" borderId="60" xfId="47" applyNumberFormat="1" applyFont="1" applyFill="1" applyBorder="1" applyAlignment="1">
      <alignment horizontal="center"/>
      <protection/>
    </xf>
    <xf numFmtId="2" fontId="7" fillId="33" borderId="60" xfId="47" applyNumberFormat="1" applyFont="1" applyFill="1" applyBorder="1" applyAlignment="1">
      <alignment horizontal="center"/>
      <protection/>
    </xf>
    <xf numFmtId="43" fontId="7" fillId="0" borderId="0" xfId="33" applyNumberFormat="1" applyFont="1" applyFill="1" applyBorder="1" applyAlignment="1">
      <alignment horizontal="right"/>
    </xf>
    <xf numFmtId="43" fontId="7" fillId="33" borderId="0" xfId="33" applyNumberFormat="1" applyFont="1" applyFill="1" applyBorder="1" applyAlignment="1">
      <alignment horizontal="right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2" fontId="7" fillId="33" borderId="13" xfId="33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04" fontId="7" fillId="0" borderId="0" xfId="0" applyNumberFormat="1" applyFont="1" applyFill="1" applyBorder="1" applyAlignment="1">
      <alignment horizontal="center"/>
    </xf>
    <xf numFmtId="43" fontId="7" fillId="0" borderId="0" xfId="33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7" xfId="0" applyNumberFormat="1" applyFont="1" applyBorder="1" applyAlignment="1">
      <alignment horizontal="center"/>
    </xf>
    <xf numFmtId="0" fontId="76" fillId="0" borderId="17" xfId="33" applyNumberFormat="1" applyFont="1" applyBorder="1" applyAlignment="1">
      <alignment horizontal="center"/>
    </xf>
    <xf numFmtId="199" fontId="76" fillId="0" borderId="17" xfId="0" applyNumberFormat="1" applyFont="1" applyBorder="1" applyAlignment="1">
      <alignment horizontal="center"/>
    </xf>
    <xf numFmtId="2" fontId="76" fillId="0" borderId="17" xfId="0" applyNumberFormat="1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30" xfId="0" applyNumberFormat="1" applyFont="1" applyBorder="1" applyAlignment="1">
      <alignment horizontal="center"/>
    </xf>
    <xf numFmtId="0" fontId="76" fillId="0" borderId="30" xfId="33" applyNumberFormat="1" applyFont="1" applyBorder="1" applyAlignment="1">
      <alignment horizontal="center"/>
    </xf>
    <xf numFmtId="199" fontId="76" fillId="0" borderId="30" xfId="0" applyNumberFormat="1" applyFont="1" applyBorder="1" applyAlignment="1">
      <alignment horizontal="center"/>
    </xf>
    <xf numFmtId="2" fontId="76" fillId="0" borderId="30" xfId="0" applyNumberFormat="1" applyFont="1" applyBorder="1" applyAlignment="1">
      <alignment horizontal="center"/>
    </xf>
    <xf numFmtId="0" fontId="7" fillId="0" borderId="98" xfId="47" applyFont="1" applyBorder="1" applyAlignment="1">
      <alignment horizontal="center" vertical="center"/>
      <protection/>
    </xf>
    <xf numFmtId="0" fontId="7" fillId="0" borderId="19" xfId="47" applyFont="1" applyBorder="1" applyAlignment="1">
      <alignment horizontal="center" vertical="center"/>
      <protection/>
    </xf>
    <xf numFmtId="0" fontId="7" fillId="0" borderId="31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30" xfId="47" applyFont="1" applyBorder="1" applyAlignment="1">
      <alignment horizontal="center" vertical="center"/>
      <protection/>
    </xf>
    <xf numFmtId="0" fontId="7" fillId="0" borderId="3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92" fillId="0" borderId="0" xfId="0" applyFont="1" applyAlignment="1">
      <alignment horizontal="center" vertical="center" wrapText="1"/>
    </xf>
    <xf numFmtId="0" fontId="95" fillId="35" borderId="100" xfId="0" applyFont="1" applyFill="1" applyBorder="1" applyAlignment="1">
      <alignment horizontal="center" vertical="center" wrapText="1"/>
    </xf>
    <xf numFmtId="0" fontId="95" fillId="35" borderId="101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4" fontId="76" fillId="0" borderId="0" xfId="0" applyNumberFormat="1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5" xfId="47"/>
    <cellStyle name="ปกติ 4" xfId="48"/>
    <cellStyle name="ปกติ 6" xfId="49"/>
    <cellStyle name="ปกติ 8" xfId="50"/>
    <cellStyle name="ปกติ 9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914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56;&#3634;&#3623;&#3633;&#3626;&#3604;&#3640;&#3617;&#3623;&#3621;&#3619;&#3623;&#3617;%20&#3617;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ดิบ"/>
      <sheetName val="สูตรวัสดุมวลรวม"/>
      <sheetName val="สำหรับประกอบทำราคากลาง"/>
      <sheetName val="Sheet1"/>
    </sheetNames>
    <sheetDataSet>
      <sheetData sheetId="0">
        <row r="19">
          <cell r="G19">
            <v>21454.71</v>
          </cell>
        </row>
        <row r="20">
          <cell r="G20">
            <v>20178.1</v>
          </cell>
        </row>
        <row r="24">
          <cell r="G24">
            <v>19205.02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98" zoomScaleNormal="75" zoomScaleSheetLayoutView="98" zoomScalePageLayoutView="0" workbookViewId="0" topLeftCell="A73">
      <selection activeCell="B8" sqref="B8:B9"/>
    </sheetView>
  </sheetViews>
  <sheetFormatPr defaultColWidth="9.140625" defaultRowHeight="21.75"/>
  <cols>
    <col min="1" max="1" width="6.00390625" style="100" customWidth="1"/>
    <col min="2" max="2" width="46.281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2.140625" style="121" customWidth="1"/>
    <col min="8" max="8" width="12.421875" style="122" customWidth="1"/>
    <col min="9" max="9" width="15.28125" style="122" customWidth="1"/>
    <col min="10" max="10" width="19.710937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497" t="s">
        <v>53</v>
      </c>
      <c r="B1" s="498"/>
      <c r="C1" s="498"/>
      <c r="D1" s="498"/>
      <c r="E1" s="498"/>
      <c r="F1" s="498"/>
      <c r="G1" s="498"/>
      <c r="H1" s="498"/>
      <c r="I1" s="498"/>
      <c r="J1" s="499"/>
    </row>
    <row r="2" spans="1:10" ht="19.5">
      <c r="A2" s="500" t="s">
        <v>113</v>
      </c>
      <c r="B2" s="501"/>
      <c r="C2" s="501"/>
      <c r="D2" s="501"/>
      <c r="E2" s="501"/>
      <c r="F2" s="501"/>
      <c r="G2" s="501"/>
      <c r="H2" s="501"/>
      <c r="I2" s="501"/>
      <c r="J2" s="101" t="s">
        <v>55</v>
      </c>
    </row>
    <row r="3" spans="1:10" ht="19.5">
      <c r="A3" s="502" t="s">
        <v>114</v>
      </c>
      <c r="B3" s="503"/>
      <c r="C3" s="503"/>
      <c r="D3" s="503"/>
      <c r="E3" s="503"/>
      <c r="F3" s="503"/>
      <c r="G3" s="503"/>
      <c r="H3" s="503"/>
      <c r="I3" s="503"/>
      <c r="J3" s="101" t="s">
        <v>97</v>
      </c>
    </row>
    <row r="4" spans="1:10" ht="19.5">
      <c r="A4" s="502" t="s">
        <v>134</v>
      </c>
      <c r="B4" s="503"/>
      <c r="C4" s="503"/>
      <c r="D4" s="503"/>
      <c r="E4" s="503"/>
      <c r="F4" s="503"/>
      <c r="G4" s="503"/>
      <c r="H4" s="503"/>
      <c r="I4" s="503"/>
      <c r="J4" s="102"/>
    </row>
    <row r="5" spans="1:10" ht="19.5">
      <c r="A5" s="502" t="s">
        <v>115</v>
      </c>
      <c r="B5" s="503"/>
      <c r="C5" s="503"/>
      <c r="D5" s="503"/>
      <c r="E5" s="503"/>
      <c r="F5" s="503"/>
      <c r="G5" s="503"/>
      <c r="H5" s="503"/>
      <c r="I5" s="503"/>
      <c r="J5" s="103"/>
    </row>
    <row r="6" spans="1:10" ht="19.5">
      <c r="A6" s="502" t="s">
        <v>112</v>
      </c>
      <c r="B6" s="503"/>
      <c r="C6" s="503"/>
      <c r="D6" s="503"/>
      <c r="E6" s="503"/>
      <c r="F6" s="503"/>
      <c r="G6" s="503"/>
      <c r="H6" s="503"/>
      <c r="I6" s="503"/>
      <c r="J6" s="103"/>
    </row>
    <row r="7" spans="1:10" ht="20.25" thickBot="1">
      <c r="A7" s="492" t="s">
        <v>116</v>
      </c>
      <c r="B7" s="493"/>
      <c r="C7" s="493"/>
      <c r="D7" s="493"/>
      <c r="E7" s="493"/>
      <c r="F7" s="493"/>
      <c r="G7" s="493"/>
      <c r="H7" s="493"/>
      <c r="I7" s="493"/>
      <c r="J7" s="104" t="s">
        <v>57</v>
      </c>
    </row>
    <row r="8" spans="1:10" ht="20.25" thickTop="1">
      <c r="A8" s="490" t="s">
        <v>140</v>
      </c>
      <c r="B8" s="490" t="s">
        <v>0</v>
      </c>
      <c r="C8" s="494" t="s">
        <v>1</v>
      </c>
      <c r="D8" s="490" t="s">
        <v>2</v>
      </c>
      <c r="E8" s="496" t="s">
        <v>58</v>
      </c>
      <c r="F8" s="496"/>
      <c r="G8" s="496" t="s">
        <v>59</v>
      </c>
      <c r="H8" s="496"/>
      <c r="I8" s="105" t="s">
        <v>25</v>
      </c>
      <c r="J8" s="490" t="s">
        <v>4</v>
      </c>
    </row>
    <row r="9" spans="1:10" ht="20.25" thickBot="1">
      <c r="A9" s="491"/>
      <c r="B9" s="491"/>
      <c r="C9" s="495"/>
      <c r="D9" s="491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491"/>
    </row>
    <row r="10" spans="1:10" ht="20.25" thickTop="1">
      <c r="A10" s="124"/>
      <c r="B10" s="109" t="s">
        <v>136</v>
      </c>
      <c r="C10" s="125"/>
      <c r="D10" s="124"/>
      <c r="E10" s="126"/>
      <c r="F10" s="111">
        <f aca="true" t="shared" si="0" ref="F10:F67">ROUND((C10*E10),2)</f>
        <v>0</v>
      </c>
      <c r="G10" s="112"/>
      <c r="H10" s="126"/>
      <c r="I10" s="126"/>
      <c r="J10" s="124"/>
    </row>
    <row r="11" spans="1:10" ht="19.5">
      <c r="A11" s="108">
        <v>1</v>
      </c>
      <c r="B11" s="113" t="s">
        <v>135</v>
      </c>
      <c r="C11" s="110">
        <v>301.05</v>
      </c>
      <c r="D11" s="108" t="s">
        <v>11</v>
      </c>
      <c r="E11" s="110"/>
      <c r="F11" s="111">
        <f t="shared" si="0"/>
        <v>0</v>
      </c>
      <c r="G11" s="110">
        <v>27.15</v>
      </c>
      <c r="H11" s="111">
        <f>ROUND((G11*C11),2)</f>
        <v>8173.51</v>
      </c>
      <c r="I11" s="111">
        <f>ROUND((F11+H11),2)</f>
        <v>8173.51</v>
      </c>
      <c r="J11" s="108" t="s">
        <v>127</v>
      </c>
    </row>
    <row r="12" spans="1:10" ht="19.5">
      <c r="A12" s="108">
        <v>2</v>
      </c>
      <c r="B12" s="113" t="s">
        <v>137</v>
      </c>
      <c r="C12" s="110">
        <v>139.7</v>
      </c>
      <c r="D12" s="108" t="s">
        <v>11</v>
      </c>
      <c r="E12" s="110"/>
      <c r="F12" s="111">
        <f t="shared" si="0"/>
        <v>0</v>
      </c>
      <c r="G12" s="110">
        <v>9.45</v>
      </c>
      <c r="H12" s="111">
        <f>ROUND((G12*C12),2)</f>
        <v>1320.17</v>
      </c>
      <c r="I12" s="111">
        <f>ROUND((F12+H12),2)</f>
        <v>1320.17</v>
      </c>
      <c r="J12" s="114">
        <f>SUM(I11:I12)</f>
        <v>9493.68</v>
      </c>
    </row>
    <row r="13" spans="1:10" ht="19.5">
      <c r="A13" s="108"/>
      <c r="B13" s="113" t="s">
        <v>146</v>
      </c>
      <c r="C13" s="110"/>
      <c r="D13" s="108"/>
      <c r="E13" s="110"/>
      <c r="F13" s="111">
        <f t="shared" si="0"/>
        <v>0</v>
      </c>
      <c r="G13" s="110"/>
      <c r="H13" s="111">
        <f aca="true" t="shared" si="1" ref="H13:H20">ROUND((G13*C13),2)</f>
        <v>0</v>
      </c>
      <c r="I13" s="111"/>
      <c r="J13" s="108">
        <v>6</v>
      </c>
    </row>
    <row r="14" spans="1:10" ht="19.5">
      <c r="A14" s="108">
        <v>1</v>
      </c>
      <c r="B14" s="113" t="s">
        <v>130</v>
      </c>
      <c r="C14" s="110">
        <v>14</v>
      </c>
      <c r="D14" s="108" t="s">
        <v>11</v>
      </c>
      <c r="E14" s="110"/>
      <c r="F14" s="111">
        <f t="shared" si="0"/>
        <v>0</v>
      </c>
      <c r="G14" s="110">
        <v>17.61</v>
      </c>
      <c r="H14" s="111">
        <f t="shared" si="1"/>
        <v>246.54</v>
      </c>
      <c r="I14" s="111">
        <f aca="true" t="shared" si="2" ref="I14:I19">ROUND((F14+H14),2)</f>
        <v>246.54</v>
      </c>
      <c r="J14" s="108"/>
    </row>
    <row r="15" spans="1:10" ht="19.5">
      <c r="A15" s="108">
        <v>3</v>
      </c>
      <c r="B15" s="113" t="s">
        <v>120</v>
      </c>
      <c r="C15" s="110">
        <v>5</v>
      </c>
      <c r="D15" s="108" t="s">
        <v>124</v>
      </c>
      <c r="E15" s="110">
        <v>1023</v>
      </c>
      <c r="F15" s="111">
        <f t="shared" si="0"/>
        <v>5115</v>
      </c>
      <c r="G15" s="110">
        <v>0</v>
      </c>
      <c r="H15" s="111">
        <f t="shared" si="1"/>
        <v>0</v>
      </c>
      <c r="I15" s="111">
        <f t="shared" si="2"/>
        <v>5115</v>
      </c>
      <c r="J15" s="108"/>
    </row>
    <row r="16" spans="1:10" ht="19.5">
      <c r="A16" s="108">
        <v>3</v>
      </c>
      <c r="B16" s="113" t="s">
        <v>121</v>
      </c>
      <c r="C16" s="110">
        <v>6</v>
      </c>
      <c r="D16" s="108" t="s">
        <v>124</v>
      </c>
      <c r="E16" s="110">
        <v>1475</v>
      </c>
      <c r="F16" s="111">
        <f t="shared" si="0"/>
        <v>8850</v>
      </c>
      <c r="G16" s="110">
        <v>0</v>
      </c>
      <c r="H16" s="111">
        <f t="shared" si="1"/>
        <v>0</v>
      </c>
      <c r="I16" s="111">
        <f t="shared" si="2"/>
        <v>8850</v>
      </c>
      <c r="J16" s="108"/>
    </row>
    <row r="17" spans="1:10" ht="19.5">
      <c r="A17" s="108">
        <v>4</v>
      </c>
      <c r="B17" s="113" t="s">
        <v>122</v>
      </c>
      <c r="C17" s="110">
        <v>36</v>
      </c>
      <c r="D17" s="108" t="s">
        <v>12</v>
      </c>
      <c r="E17" s="110">
        <v>50</v>
      </c>
      <c r="F17" s="111">
        <f t="shared" si="0"/>
        <v>1800</v>
      </c>
      <c r="G17" s="110">
        <v>5</v>
      </c>
      <c r="H17" s="111">
        <f t="shared" si="1"/>
        <v>180</v>
      </c>
      <c r="I17" s="111">
        <f t="shared" si="2"/>
        <v>1980</v>
      </c>
      <c r="J17" s="108"/>
    </row>
    <row r="18" spans="1:10" ht="19.5">
      <c r="A18" s="108">
        <v>7</v>
      </c>
      <c r="B18" s="113" t="s">
        <v>126</v>
      </c>
      <c r="C18" s="110">
        <v>17</v>
      </c>
      <c r="D18" s="108" t="s">
        <v>11</v>
      </c>
      <c r="E18" s="110">
        <v>518</v>
      </c>
      <c r="F18" s="111">
        <f t="shared" si="0"/>
        <v>8806</v>
      </c>
      <c r="G18" s="110">
        <v>515</v>
      </c>
      <c r="H18" s="111">
        <f t="shared" si="1"/>
        <v>8755</v>
      </c>
      <c r="I18" s="111">
        <f t="shared" si="2"/>
        <v>17561</v>
      </c>
      <c r="J18" s="108"/>
    </row>
    <row r="19" spans="1:10" ht="19.5">
      <c r="A19" s="108">
        <v>8</v>
      </c>
      <c r="B19" s="113" t="s">
        <v>123</v>
      </c>
      <c r="C19" s="110">
        <v>0.9</v>
      </c>
      <c r="D19" s="108" t="s">
        <v>11</v>
      </c>
      <c r="E19" s="110">
        <v>518</v>
      </c>
      <c r="F19" s="111">
        <f t="shared" si="0"/>
        <v>466.2</v>
      </c>
      <c r="G19" s="110">
        <v>515</v>
      </c>
      <c r="H19" s="111">
        <f t="shared" si="1"/>
        <v>463.5</v>
      </c>
      <c r="I19" s="111">
        <f t="shared" si="2"/>
        <v>929.7</v>
      </c>
      <c r="J19" s="114">
        <f>SUM(I14:I19)</f>
        <v>34682.24</v>
      </c>
    </row>
    <row r="20" spans="1:10" ht="19.5">
      <c r="A20" s="108"/>
      <c r="B20" s="113" t="s">
        <v>147</v>
      </c>
      <c r="C20" s="110"/>
      <c r="D20" s="108"/>
      <c r="E20" s="110"/>
      <c r="F20" s="111">
        <f t="shared" si="0"/>
        <v>0</v>
      </c>
      <c r="G20" s="110"/>
      <c r="H20" s="111">
        <f t="shared" si="1"/>
        <v>0</v>
      </c>
      <c r="I20" s="111"/>
      <c r="J20" s="108">
        <v>8</v>
      </c>
    </row>
    <row r="21" spans="1:10" ht="19.5">
      <c r="A21" s="108">
        <v>1</v>
      </c>
      <c r="B21" s="113" t="s">
        <v>130</v>
      </c>
      <c r="C21" s="110">
        <v>19.14</v>
      </c>
      <c r="D21" s="108" t="s">
        <v>11</v>
      </c>
      <c r="E21" s="110"/>
      <c r="F21" s="111">
        <f t="shared" si="0"/>
        <v>0</v>
      </c>
      <c r="G21" s="110">
        <v>17.61</v>
      </c>
      <c r="H21" s="111">
        <f>ROUND((G21*C21),2)</f>
        <v>337.06</v>
      </c>
      <c r="I21" s="111">
        <f aca="true" t="shared" si="3" ref="I21:I26">ROUND((F21+H21),2)</f>
        <v>337.06</v>
      </c>
      <c r="J21" s="108"/>
    </row>
    <row r="22" spans="1:10" ht="19.5">
      <c r="A22" s="108">
        <v>3</v>
      </c>
      <c r="B22" s="113" t="s">
        <v>120</v>
      </c>
      <c r="C22" s="110">
        <v>8</v>
      </c>
      <c r="D22" s="108" t="s">
        <v>124</v>
      </c>
      <c r="E22" s="110">
        <v>1023</v>
      </c>
      <c r="F22" s="111">
        <f t="shared" si="0"/>
        <v>8184</v>
      </c>
      <c r="G22" s="110">
        <v>0</v>
      </c>
      <c r="H22" s="111">
        <f aca="true" t="shared" si="4" ref="H22:H54">ROUND((G22*C22),2)</f>
        <v>0</v>
      </c>
      <c r="I22" s="111">
        <f t="shared" si="3"/>
        <v>8184</v>
      </c>
      <c r="J22" s="108"/>
    </row>
    <row r="23" spans="1:10" ht="19.5">
      <c r="A23" s="108">
        <v>3</v>
      </c>
      <c r="B23" s="113" t="s">
        <v>121</v>
      </c>
      <c r="C23" s="110">
        <v>8</v>
      </c>
      <c r="D23" s="108" t="s">
        <v>124</v>
      </c>
      <c r="E23" s="110">
        <v>1475</v>
      </c>
      <c r="F23" s="111">
        <f t="shared" si="0"/>
        <v>11800</v>
      </c>
      <c r="G23" s="110">
        <v>0</v>
      </c>
      <c r="H23" s="111">
        <f t="shared" si="4"/>
        <v>0</v>
      </c>
      <c r="I23" s="111">
        <f t="shared" si="3"/>
        <v>11800</v>
      </c>
      <c r="J23" s="108"/>
    </row>
    <row r="24" spans="1:10" ht="19.5">
      <c r="A24" s="108">
        <v>4</v>
      </c>
      <c r="B24" s="113" t="s">
        <v>122</v>
      </c>
      <c r="C24" s="110">
        <v>48</v>
      </c>
      <c r="D24" s="108" t="s">
        <v>12</v>
      </c>
      <c r="E24" s="110">
        <v>50</v>
      </c>
      <c r="F24" s="111">
        <f t="shared" si="0"/>
        <v>2400</v>
      </c>
      <c r="G24" s="110">
        <v>5</v>
      </c>
      <c r="H24" s="111">
        <f t="shared" si="4"/>
        <v>240</v>
      </c>
      <c r="I24" s="111">
        <f t="shared" si="3"/>
        <v>2640</v>
      </c>
      <c r="J24" s="108"/>
    </row>
    <row r="25" spans="1:10" ht="19.5">
      <c r="A25" s="108">
        <v>7</v>
      </c>
      <c r="B25" s="113" t="s">
        <v>126</v>
      </c>
      <c r="C25" s="110">
        <v>24</v>
      </c>
      <c r="D25" s="108" t="s">
        <v>11</v>
      </c>
      <c r="E25" s="110">
        <v>518</v>
      </c>
      <c r="F25" s="111">
        <f t="shared" si="0"/>
        <v>12432</v>
      </c>
      <c r="G25" s="110">
        <v>515</v>
      </c>
      <c r="H25" s="111">
        <f t="shared" si="4"/>
        <v>12360</v>
      </c>
      <c r="I25" s="111">
        <f t="shared" si="3"/>
        <v>24792</v>
      </c>
      <c r="J25" s="108"/>
    </row>
    <row r="26" spans="1:10" ht="19.5">
      <c r="A26" s="108">
        <v>8</v>
      </c>
      <c r="B26" s="113" t="s">
        <v>123</v>
      </c>
      <c r="C26" s="110">
        <v>1.2</v>
      </c>
      <c r="D26" s="108" t="s">
        <v>11</v>
      </c>
      <c r="E26" s="110">
        <v>518</v>
      </c>
      <c r="F26" s="111">
        <f t="shared" si="0"/>
        <v>621.6</v>
      </c>
      <c r="G26" s="110">
        <v>515</v>
      </c>
      <c r="H26" s="111">
        <f t="shared" si="4"/>
        <v>618</v>
      </c>
      <c r="I26" s="111">
        <f t="shared" si="3"/>
        <v>1239.6</v>
      </c>
      <c r="J26" s="114">
        <f>SUM(I21:I26)</f>
        <v>48992.659999999996</v>
      </c>
    </row>
    <row r="27" spans="1:10" ht="19.5">
      <c r="A27" s="108"/>
      <c r="B27" s="113" t="s">
        <v>138</v>
      </c>
      <c r="C27" s="110"/>
      <c r="D27" s="108"/>
      <c r="E27" s="110"/>
      <c r="F27" s="111">
        <f t="shared" si="0"/>
        <v>0</v>
      </c>
      <c r="G27" s="110"/>
      <c r="H27" s="111">
        <f t="shared" si="4"/>
        <v>0</v>
      </c>
      <c r="I27" s="111"/>
      <c r="J27" s="108">
        <v>8</v>
      </c>
    </row>
    <row r="28" spans="1:10" ht="19.5">
      <c r="A28" s="108">
        <v>1</v>
      </c>
      <c r="B28" s="113" t="s">
        <v>130</v>
      </c>
      <c r="C28" s="110">
        <v>19.14</v>
      </c>
      <c r="D28" s="108" t="s">
        <v>11</v>
      </c>
      <c r="E28" s="110"/>
      <c r="F28" s="111">
        <f t="shared" si="0"/>
        <v>0</v>
      </c>
      <c r="G28" s="110">
        <v>17.61</v>
      </c>
      <c r="H28" s="111">
        <f>ROUND((G28*C28),2)</f>
        <v>337.06</v>
      </c>
      <c r="I28" s="111">
        <f aca="true" t="shared" si="5" ref="I28:I33">ROUND((F28+H28),2)</f>
        <v>337.06</v>
      </c>
      <c r="J28" s="108"/>
    </row>
    <row r="29" spans="1:10" ht="19.5">
      <c r="A29" s="108">
        <v>3</v>
      </c>
      <c r="B29" s="113" t="s">
        <v>120</v>
      </c>
      <c r="C29" s="110">
        <v>8</v>
      </c>
      <c r="D29" s="108" t="s">
        <v>124</v>
      </c>
      <c r="E29" s="110">
        <v>1023</v>
      </c>
      <c r="F29" s="111">
        <f t="shared" si="0"/>
        <v>8184</v>
      </c>
      <c r="G29" s="110">
        <v>0</v>
      </c>
      <c r="H29" s="111">
        <f aca="true" t="shared" si="6" ref="H29:H40">ROUND((G29*C29),2)</f>
        <v>0</v>
      </c>
      <c r="I29" s="111">
        <f t="shared" si="5"/>
        <v>8184</v>
      </c>
      <c r="J29" s="108"/>
    </row>
    <row r="30" spans="1:10" ht="19.5">
      <c r="A30" s="108">
        <v>3</v>
      </c>
      <c r="B30" s="113" t="s">
        <v>121</v>
      </c>
      <c r="C30" s="110">
        <v>8</v>
      </c>
      <c r="D30" s="108" t="s">
        <v>124</v>
      </c>
      <c r="E30" s="110">
        <v>1475</v>
      </c>
      <c r="F30" s="111">
        <f t="shared" si="0"/>
        <v>11800</v>
      </c>
      <c r="G30" s="110">
        <v>0</v>
      </c>
      <c r="H30" s="111">
        <f t="shared" si="6"/>
        <v>0</v>
      </c>
      <c r="I30" s="111">
        <f t="shared" si="5"/>
        <v>11800</v>
      </c>
      <c r="J30" s="108"/>
    </row>
    <row r="31" spans="1:10" ht="19.5">
      <c r="A31" s="108">
        <v>4</v>
      </c>
      <c r="B31" s="113" t="s">
        <v>122</v>
      </c>
      <c r="C31" s="110">
        <v>48</v>
      </c>
      <c r="D31" s="108" t="s">
        <v>12</v>
      </c>
      <c r="E31" s="110">
        <v>50</v>
      </c>
      <c r="F31" s="111">
        <f t="shared" si="0"/>
        <v>2400</v>
      </c>
      <c r="G31" s="110">
        <v>5</v>
      </c>
      <c r="H31" s="111">
        <f t="shared" si="6"/>
        <v>240</v>
      </c>
      <c r="I31" s="111">
        <f t="shared" si="5"/>
        <v>2640</v>
      </c>
      <c r="J31" s="108"/>
    </row>
    <row r="32" spans="1:10" ht="19.5">
      <c r="A32" s="108">
        <v>7</v>
      </c>
      <c r="B32" s="113" t="s">
        <v>126</v>
      </c>
      <c r="C32" s="110">
        <v>24</v>
      </c>
      <c r="D32" s="108" t="s">
        <v>11</v>
      </c>
      <c r="E32" s="110">
        <v>518</v>
      </c>
      <c r="F32" s="111">
        <f t="shared" si="0"/>
        <v>12432</v>
      </c>
      <c r="G32" s="110">
        <v>515</v>
      </c>
      <c r="H32" s="111">
        <f t="shared" si="6"/>
        <v>12360</v>
      </c>
      <c r="I32" s="111">
        <f t="shared" si="5"/>
        <v>24792</v>
      </c>
      <c r="J32" s="108"/>
    </row>
    <row r="33" spans="1:10" ht="19.5">
      <c r="A33" s="108">
        <v>8</v>
      </c>
      <c r="B33" s="113" t="s">
        <v>123</v>
      </c>
      <c r="C33" s="110">
        <v>1.2</v>
      </c>
      <c r="D33" s="108" t="s">
        <v>11</v>
      </c>
      <c r="E33" s="110">
        <v>518</v>
      </c>
      <c r="F33" s="111">
        <f t="shared" si="0"/>
        <v>621.6</v>
      </c>
      <c r="G33" s="110">
        <v>515</v>
      </c>
      <c r="H33" s="111">
        <f t="shared" si="6"/>
        <v>618</v>
      </c>
      <c r="I33" s="111">
        <f t="shared" si="5"/>
        <v>1239.6</v>
      </c>
      <c r="J33" s="114">
        <f>SUM(I28:I33)</f>
        <v>48992.659999999996</v>
      </c>
    </row>
    <row r="34" spans="1:10" ht="19.5">
      <c r="A34" s="108"/>
      <c r="B34" s="113" t="s">
        <v>139</v>
      </c>
      <c r="C34" s="110"/>
      <c r="D34" s="108"/>
      <c r="E34" s="110"/>
      <c r="F34" s="111">
        <f t="shared" si="0"/>
        <v>0</v>
      </c>
      <c r="G34" s="110"/>
      <c r="H34" s="111">
        <f t="shared" si="6"/>
        <v>0</v>
      </c>
      <c r="I34" s="111"/>
      <c r="J34" s="108">
        <v>6</v>
      </c>
    </row>
    <row r="35" spans="1:10" ht="19.5">
      <c r="A35" s="108">
        <v>1</v>
      </c>
      <c r="B35" s="113" t="s">
        <v>130</v>
      </c>
      <c r="C35" s="110">
        <v>14</v>
      </c>
      <c r="D35" s="108" t="s">
        <v>11</v>
      </c>
      <c r="E35" s="110"/>
      <c r="F35" s="111">
        <f t="shared" si="0"/>
        <v>0</v>
      </c>
      <c r="G35" s="110">
        <v>17.61</v>
      </c>
      <c r="H35" s="111">
        <f t="shared" si="6"/>
        <v>246.54</v>
      </c>
      <c r="I35" s="111">
        <f aca="true" t="shared" si="7" ref="I35:I47">ROUND((F35+H35),2)</f>
        <v>246.54</v>
      </c>
      <c r="J35" s="108"/>
    </row>
    <row r="36" spans="1:10" ht="19.5">
      <c r="A36" s="108">
        <v>3</v>
      </c>
      <c r="B36" s="113" t="s">
        <v>120</v>
      </c>
      <c r="C36" s="110">
        <v>5</v>
      </c>
      <c r="D36" s="108" t="s">
        <v>124</v>
      </c>
      <c r="E36" s="110">
        <v>1023</v>
      </c>
      <c r="F36" s="111">
        <f t="shared" si="0"/>
        <v>5115</v>
      </c>
      <c r="G36" s="110">
        <v>0</v>
      </c>
      <c r="H36" s="111">
        <f t="shared" si="6"/>
        <v>0</v>
      </c>
      <c r="I36" s="111">
        <f t="shared" si="7"/>
        <v>5115</v>
      </c>
      <c r="J36" s="108"/>
    </row>
    <row r="37" spans="1:10" ht="19.5">
      <c r="A37" s="108">
        <v>3</v>
      </c>
      <c r="B37" s="113" t="s">
        <v>121</v>
      </c>
      <c r="C37" s="110">
        <v>6</v>
      </c>
      <c r="D37" s="108" t="s">
        <v>124</v>
      </c>
      <c r="E37" s="110">
        <v>1475</v>
      </c>
      <c r="F37" s="111">
        <f t="shared" si="0"/>
        <v>8850</v>
      </c>
      <c r="G37" s="110">
        <v>0</v>
      </c>
      <c r="H37" s="111">
        <f t="shared" si="6"/>
        <v>0</v>
      </c>
      <c r="I37" s="111">
        <f t="shared" si="7"/>
        <v>8850</v>
      </c>
      <c r="J37" s="108"/>
    </row>
    <row r="38" spans="1:10" ht="19.5">
      <c r="A38" s="108">
        <v>4</v>
      </c>
      <c r="B38" s="113" t="s">
        <v>122</v>
      </c>
      <c r="C38" s="110">
        <v>36</v>
      </c>
      <c r="D38" s="108" t="s">
        <v>12</v>
      </c>
      <c r="E38" s="110">
        <v>50</v>
      </c>
      <c r="F38" s="111">
        <f t="shared" si="0"/>
        <v>1800</v>
      </c>
      <c r="G38" s="110">
        <v>5</v>
      </c>
      <c r="H38" s="111">
        <f t="shared" si="6"/>
        <v>180</v>
      </c>
      <c r="I38" s="111">
        <f t="shared" si="7"/>
        <v>1980</v>
      </c>
      <c r="J38" s="108"/>
    </row>
    <row r="39" spans="1:10" ht="19.5">
      <c r="A39" s="108">
        <v>7</v>
      </c>
      <c r="B39" s="113" t="s">
        <v>126</v>
      </c>
      <c r="C39" s="110">
        <v>17</v>
      </c>
      <c r="D39" s="108" t="s">
        <v>11</v>
      </c>
      <c r="E39" s="110">
        <v>518</v>
      </c>
      <c r="F39" s="111">
        <f t="shared" si="0"/>
        <v>8806</v>
      </c>
      <c r="G39" s="110">
        <v>515</v>
      </c>
      <c r="H39" s="111">
        <f t="shared" si="6"/>
        <v>8755</v>
      </c>
      <c r="I39" s="111">
        <f t="shared" si="7"/>
        <v>17561</v>
      </c>
      <c r="J39" s="108"/>
    </row>
    <row r="40" spans="1:10" ht="19.5">
      <c r="A40" s="108">
        <v>8</v>
      </c>
      <c r="B40" s="113" t="s">
        <v>123</v>
      </c>
      <c r="C40" s="110">
        <v>0.9</v>
      </c>
      <c r="D40" s="108" t="s">
        <v>11</v>
      </c>
      <c r="E40" s="110">
        <v>518</v>
      </c>
      <c r="F40" s="111">
        <f t="shared" si="0"/>
        <v>466.2</v>
      </c>
      <c r="G40" s="110">
        <v>515</v>
      </c>
      <c r="H40" s="111">
        <f t="shared" si="6"/>
        <v>463.5</v>
      </c>
      <c r="I40" s="111">
        <f t="shared" si="7"/>
        <v>929.7</v>
      </c>
      <c r="J40" s="114">
        <f>SUM(I35:I40)</f>
        <v>34682.24</v>
      </c>
    </row>
    <row r="41" spans="1:10" ht="19.5">
      <c r="A41" s="108"/>
      <c r="B41" s="113" t="s">
        <v>141</v>
      </c>
      <c r="C41" s="110"/>
      <c r="D41" s="108"/>
      <c r="E41" s="110"/>
      <c r="F41" s="111">
        <f>ROUND((C41*E41),2)</f>
        <v>0</v>
      </c>
      <c r="G41" s="110"/>
      <c r="H41" s="111">
        <f t="shared" si="4"/>
        <v>0</v>
      </c>
      <c r="I41" s="111">
        <f t="shared" si="7"/>
        <v>0</v>
      </c>
      <c r="J41" s="108">
        <v>10</v>
      </c>
    </row>
    <row r="42" spans="1:10" ht="19.5">
      <c r="A42" s="108">
        <v>1</v>
      </c>
      <c r="B42" s="113" t="s">
        <v>130</v>
      </c>
      <c r="C42" s="110">
        <v>28.6</v>
      </c>
      <c r="D42" s="108" t="s">
        <v>11</v>
      </c>
      <c r="E42" s="110"/>
      <c r="F42" s="111">
        <f t="shared" si="0"/>
        <v>0</v>
      </c>
      <c r="G42" s="110">
        <v>17.61</v>
      </c>
      <c r="H42" s="111">
        <f>ROUND((G42*C42),2)</f>
        <v>503.65</v>
      </c>
      <c r="I42" s="111">
        <f t="shared" si="7"/>
        <v>503.65</v>
      </c>
      <c r="J42" s="108"/>
    </row>
    <row r="43" spans="1:10" ht="19.5">
      <c r="A43" s="108">
        <v>3</v>
      </c>
      <c r="B43" s="113" t="s">
        <v>120</v>
      </c>
      <c r="C43" s="110">
        <v>9</v>
      </c>
      <c r="D43" s="108" t="s">
        <v>124</v>
      </c>
      <c r="E43" s="110">
        <v>1023</v>
      </c>
      <c r="F43" s="111">
        <f t="shared" si="0"/>
        <v>9207</v>
      </c>
      <c r="G43" s="110">
        <v>0</v>
      </c>
      <c r="H43" s="111">
        <f t="shared" si="4"/>
        <v>0</v>
      </c>
      <c r="I43" s="111">
        <f t="shared" si="7"/>
        <v>9207</v>
      </c>
      <c r="J43" s="108"/>
    </row>
    <row r="44" spans="1:10" ht="19.5">
      <c r="A44" s="108">
        <v>3</v>
      </c>
      <c r="B44" s="113" t="s">
        <v>121</v>
      </c>
      <c r="C44" s="110">
        <v>10</v>
      </c>
      <c r="D44" s="108" t="s">
        <v>124</v>
      </c>
      <c r="E44" s="110">
        <v>1475</v>
      </c>
      <c r="F44" s="111">
        <f t="shared" si="0"/>
        <v>14750</v>
      </c>
      <c r="G44" s="110">
        <v>0</v>
      </c>
      <c r="H44" s="111">
        <f t="shared" si="4"/>
        <v>0</v>
      </c>
      <c r="I44" s="111">
        <f t="shared" si="7"/>
        <v>14750</v>
      </c>
      <c r="J44" s="108"/>
    </row>
    <row r="45" spans="1:10" ht="19.5">
      <c r="A45" s="108">
        <v>4</v>
      </c>
      <c r="B45" s="113" t="s">
        <v>122</v>
      </c>
      <c r="C45" s="110">
        <v>60</v>
      </c>
      <c r="D45" s="108" t="s">
        <v>12</v>
      </c>
      <c r="E45" s="110">
        <v>50</v>
      </c>
      <c r="F45" s="111">
        <f t="shared" si="0"/>
        <v>3000</v>
      </c>
      <c r="G45" s="110">
        <v>5</v>
      </c>
      <c r="H45" s="111">
        <f t="shared" si="4"/>
        <v>300</v>
      </c>
      <c r="I45" s="111">
        <f t="shared" si="7"/>
        <v>3300</v>
      </c>
      <c r="J45" s="108"/>
    </row>
    <row r="46" spans="1:10" ht="19.5">
      <c r="A46" s="108">
        <v>7</v>
      </c>
      <c r="B46" s="113" t="s">
        <v>126</v>
      </c>
      <c r="C46" s="110">
        <v>29</v>
      </c>
      <c r="D46" s="108" t="s">
        <v>11</v>
      </c>
      <c r="E46" s="110">
        <v>518</v>
      </c>
      <c r="F46" s="111">
        <f t="shared" si="0"/>
        <v>15022</v>
      </c>
      <c r="G46" s="110">
        <v>515</v>
      </c>
      <c r="H46" s="111">
        <f t="shared" si="4"/>
        <v>14935</v>
      </c>
      <c r="I46" s="111">
        <f t="shared" si="7"/>
        <v>29957</v>
      </c>
      <c r="J46" s="108"/>
    </row>
    <row r="47" spans="1:10" ht="19.5">
      <c r="A47" s="108">
        <v>8</v>
      </c>
      <c r="B47" s="113" t="s">
        <v>123</v>
      </c>
      <c r="C47" s="110">
        <v>1.2</v>
      </c>
      <c r="D47" s="108" t="s">
        <v>11</v>
      </c>
      <c r="E47" s="110">
        <v>518</v>
      </c>
      <c r="F47" s="111">
        <f t="shared" si="0"/>
        <v>621.6</v>
      </c>
      <c r="G47" s="110">
        <v>515</v>
      </c>
      <c r="H47" s="111">
        <f t="shared" si="4"/>
        <v>618</v>
      </c>
      <c r="I47" s="111">
        <f t="shared" si="7"/>
        <v>1239.6</v>
      </c>
      <c r="J47" s="114">
        <f>SUM(I42:I47)</f>
        <v>58957.25</v>
      </c>
    </row>
    <row r="48" spans="1:10" ht="19.5">
      <c r="A48" s="108"/>
      <c r="B48" s="113" t="s">
        <v>142</v>
      </c>
      <c r="C48" s="110"/>
      <c r="D48" s="108"/>
      <c r="E48" s="110"/>
      <c r="F48" s="111">
        <f t="shared" si="0"/>
        <v>0</v>
      </c>
      <c r="G48" s="110"/>
      <c r="H48" s="111">
        <f t="shared" si="4"/>
        <v>0</v>
      </c>
      <c r="I48" s="111"/>
      <c r="J48" s="108">
        <v>6</v>
      </c>
    </row>
    <row r="49" spans="1:10" ht="19.5">
      <c r="A49" s="108">
        <v>1</v>
      </c>
      <c r="B49" s="113" t="s">
        <v>130</v>
      </c>
      <c r="C49" s="110">
        <v>14</v>
      </c>
      <c r="D49" s="108" t="s">
        <v>11</v>
      </c>
      <c r="E49" s="110"/>
      <c r="F49" s="111">
        <f t="shared" si="0"/>
        <v>0</v>
      </c>
      <c r="G49" s="110">
        <v>17.61</v>
      </c>
      <c r="H49" s="111">
        <f t="shared" si="4"/>
        <v>246.54</v>
      </c>
      <c r="I49" s="111">
        <f aca="true" t="shared" si="8" ref="I49:I54">ROUND((F49+H49),2)</f>
        <v>246.54</v>
      </c>
      <c r="J49" s="108"/>
    </row>
    <row r="50" spans="1:10" ht="19.5">
      <c r="A50" s="108">
        <v>3</v>
      </c>
      <c r="B50" s="113" t="s">
        <v>120</v>
      </c>
      <c r="C50" s="110">
        <v>5</v>
      </c>
      <c r="D50" s="108" t="s">
        <v>124</v>
      </c>
      <c r="E50" s="110">
        <v>1023</v>
      </c>
      <c r="F50" s="111">
        <f t="shared" si="0"/>
        <v>5115</v>
      </c>
      <c r="G50" s="110">
        <v>0</v>
      </c>
      <c r="H50" s="111">
        <f t="shared" si="4"/>
        <v>0</v>
      </c>
      <c r="I50" s="111">
        <f t="shared" si="8"/>
        <v>5115</v>
      </c>
      <c r="J50" s="108"/>
    </row>
    <row r="51" spans="1:10" ht="19.5">
      <c r="A51" s="108">
        <v>3</v>
      </c>
      <c r="B51" s="113" t="s">
        <v>121</v>
      </c>
      <c r="C51" s="110">
        <v>6</v>
      </c>
      <c r="D51" s="108" t="s">
        <v>124</v>
      </c>
      <c r="E51" s="110">
        <v>1475</v>
      </c>
      <c r="F51" s="111">
        <f t="shared" si="0"/>
        <v>8850</v>
      </c>
      <c r="G51" s="110">
        <v>0</v>
      </c>
      <c r="H51" s="111">
        <f t="shared" si="4"/>
        <v>0</v>
      </c>
      <c r="I51" s="111">
        <f t="shared" si="8"/>
        <v>8850</v>
      </c>
      <c r="J51" s="108"/>
    </row>
    <row r="52" spans="1:10" ht="19.5">
      <c r="A52" s="108">
        <v>4</v>
      </c>
      <c r="B52" s="113" t="s">
        <v>122</v>
      </c>
      <c r="C52" s="110">
        <v>36</v>
      </c>
      <c r="D52" s="108" t="s">
        <v>12</v>
      </c>
      <c r="E52" s="110">
        <v>50</v>
      </c>
      <c r="F52" s="111">
        <f t="shared" si="0"/>
        <v>1800</v>
      </c>
      <c r="G52" s="110">
        <v>5</v>
      </c>
      <c r="H52" s="111">
        <f t="shared" si="4"/>
        <v>180</v>
      </c>
      <c r="I52" s="111">
        <f t="shared" si="8"/>
        <v>1980</v>
      </c>
      <c r="J52" s="108"/>
    </row>
    <row r="53" spans="1:10" ht="19.5">
      <c r="A53" s="108">
        <v>7</v>
      </c>
      <c r="B53" s="113" t="s">
        <v>126</v>
      </c>
      <c r="C53" s="110">
        <v>17</v>
      </c>
      <c r="D53" s="108" t="s">
        <v>11</v>
      </c>
      <c r="E53" s="110">
        <v>518</v>
      </c>
      <c r="F53" s="111">
        <f t="shared" si="0"/>
        <v>8806</v>
      </c>
      <c r="G53" s="110">
        <v>515</v>
      </c>
      <c r="H53" s="111">
        <f t="shared" si="4"/>
        <v>8755</v>
      </c>
      <c r="I53" s="111">
        <f t="shared" si="8"/>
        <v>17561</v>
      </c>
      <c r="J53" s="108"/>
    </row>
    <row r="54" spans="1:10" ht="19.5">
      <c r="A54" s="108">
        <v>8</v>
      </c>
      <c r="B54" s="113" t="s">
        <v>123</v>
      </c>
      <c r="C54" s="110">
        <v>0.9</v>
      </c>
      <c r="D54" s="108" t="s">
        <v>11</v>
      </c>
      <c r="E54" s="110">
        <v>518</v>
      </c>
      <c r="F54" s="111">
        <f t="shared" si="0"/>
        <v>466.2</v>
      </c>
      <c r="G54" s="110">
        <v>515</v>
      </c>
      <c r="H54" s="111">
        <f t="shared" si="4"/>
        <v>463.5</v>
      </c>
      <c r="I54" s="111">
        <f t="shared" si="8"/>
        <v>929.7</v>
      </c>
      <c r="J54" s="114">
        <f>SUM(I49:I54)</f>
        <v>34682.24</v>
      </c>
    </row>
    <row r="55" spans="1:10" ht="19.5">
      <c r="A55" s="108"/>
      <c r="B55" s="113" t="s">
        <v>143</v>
      </c>
      <c r="C55" s="110"/>
      <c r="D55" s="108"/>
      <c r="E55" s="110"/>
      <c r="F55" s="111">
        <f t="shared" si="0"/>
        <v>0</v>
      </c>
      <c r="G55" s="110"/>
      <c r="H55" s="111">
        <f aca="true" t="shared" si="9" ref="H55:H62">ROUND((G55*C55),2)</f>
        <v>0</v>
      </c>
      <c r="I55" s="111"/>
      <c r="J55" s="108">
        <v>6</v>
      </c>
    </row>
    <row r="56" spans="1:10" ht="19.5">
      <c r="A56" s="108">
        <v>1</v>
      </c>
      <c r="B56" s="113" t="s">
        <v>130</v>
      </c>
      <c r="C56" s="110">
        <v>14</v>
      </c>
      <c r="D56" s="108" t="s">
        <v>11</v>
      </c>
      <c r="E56" s="110"/>
      <c r="F56" s="111">
        <f t="shared" si="0"/>
        <v>0</v>
      </c>
      <c r="G56" s="110">
        <v>17.61</v>
      </c>
      <c r="H56" s="111">
        <f t="shared" si="9"/>
        <v>246.54</v>
      </c>
      <c r="I56" s="111">
        <f aca="true" t="shared" si="10" ref="I56:I61">ROUND((F56+H56),2)</f>
        <v>246.54</v>
      </c>
      <c r="J56" s="108"/>
    </row>
    <row r="57" spans="1:10" ht="19.5">
      <c r="A57" s="108">
        <v>3</v>
      </c>
      <c r="B57" s="113" t="s">
        <v>120</v>
      </c>
      <c r="C57" s="110">
        <v>5</v>
      </c>
      <c r="D57" s="108" t="s">
        <v>124</v>
      </c>
      <c r="E57" s="110">
        <v>1023</v>
      </c>
      <c r="F57" s="111">
        <f t="shared" si="0"/>
        <v>5115</v>
      </c>
      <c r="G57" s="110">
        <v>0</v>
      </c>
      <c r="H57" s="111">
        <f t="shared" si="9"/>
        <v>0</v>
      </c>
      <c r="I57" s="111">
        <f t="shared" si="10"/>
        <v>5115</v>
      </c>
      <c r="J57" s="108"/>
    </row>
    <row r="58" spans="1:10" ht="19.5">
      <c r="A58" s="108">
        <v>3</v>
      </c>
      <c r="B58" s="113" t="s">
        <v>121</v>
      </c>
      <c r="C58" s="110">
        <v>6</v>
      </c>
      <c r="D58" s="108" t="s">
        <v>124</v>
      </c>
      <c r="E58" s="110">
        <v>1475</v>
      </c>
      <c r="F58" s="111">
        <f t="shared" si="0"/>
        <v>8850</v>
      </c>
      <c r="G58" s="110">
        <v>0</v>
      </c>
      <c r="H58" s="111">
        <f t="shared" si="9"/>
        <v>0</v>
      </c>
      <c r="I58" s="111">
        <f t="shared" si="10"/>
        <v>8850</v>
      </c>
      <c r="J58" s="108"/>
    </row>
    <row r="59" spans="1:10" ht="19.5">
      <c r="A59" s="108">
        <v>4</v>
      </c>
      <c r="B59" s="113" t="s">
        <v>122</v>
      </c>
      <c r="C59" s="110">
        <v>36</v>
      </c>
      <c r="D59" s="108" t="s">
        <v>12</v>
      </c>
      <c r="E59" s="110">
        <v>50</v>
      </c>
      <c r="F59" s="111">
        <f t="shared" si="0"/>
        <v>1800</v>
      </c>
      <c r="G59" s="110">
        <v>5</v>
      </c>
      <c r="H59" s="111">
        <f t="shared" si="9"/>
        <v>180</v>
      </c>
      <c r="I59" s="111">
        <f t="shared" si="10"/>
        <v>1980</v>
      </c>
      <c r="J59" s="108"/>
    </row>
    <row r="60" spans="1:10" ht="19.5">
      <c r="A60" s="108">
        <v>7</v>
      </c>
      <c r="B60" s="113" t="s">
        <v>126</v>
      </c>
      <c r="C60" s="110">
        <v>17</v>
      </c>
      <c r="D60" s="108" t="s">
        <v>11</v>
      </c>
      <c r="E60" s="110">
        <v>518</v>
      </c>
      <c r="F60" s="111">
        <f t="shared" si="0"/>
        <v>8806</v>
      </c>
      <c r="G60" s="110">
        <v>515</v>
      </c>
      <c r="H60" s="111">
        <f t="shared" si="9"/>
        <v>8755</v>
      </c>
      <c r="I60" s="111">
        <f t="shared" si="10"/>
        <v>17561</v>
      </c>
      <c r="J60" s="108"/>
    </row>
    <row r="61" spans="1:10" ht="19.5">
      <c r="A61" s="108">
        <v>8</v>
      </c>
      <c r="B61" s="113" t="s">
        <v>123</v>
      </c>
      <c r="C61" s="110">
        <v>0.9</v>
      </c>
      <c r="D61" s="108" t="s">
        <v>11</v>
      </c>
      <c r="E61" s="110">
        <v>518</v>
      </c>
      <c r="F61" s="111">
        <f t="shared" si="0"/>
        <v>466.2</v>
      </c>
      <c r="G61" s="110">
        <v>515</v>
      </c>
      <c r="H61" s="111">
        <f t="shared" si="9"/>
        <v>463.5</v>
      </c>
      <c r="I61" s="111">
        <f t="shared" si="10"/>
        <v>929.7</v>
      </c>
      <c r="J61" s="114">
        <f>SUM(I56:I61)</f>
        <v>34682.24</v>
      </c>
    </row>
    <row r="62" spans="1:10" ht="19.5">
      <c r="A62" s="108"/>
      <c r="B62" s="113" t="s">
        <v>144</v>
      </c>
      <c r="C62" s="110"/>
      <c r="D62" s="108"/>
      <c r="E62" s="110"/>
      <c r="F62" s="111">
        <f t="shared" si="0"/>
        <v>0</v>
      </c>
      <c r="G62" s="110"/>
      <c r="H62" s="111">
        <f t="shared" si="9"/>
        <v>0</v>
      </c>
      <c r="I62" s="111">
        <f aca="true" t="shared" si="11" ref="I62:I68">ROUND((F62+H62),2)</f>
        <v>0</v>
      </c>
      <c r="J62" s="108">
        <v>10</v>
      </c>
    </row>
    <row r="63" spans="1:10" ht="19.5">
      <c r="A63" s="108">
        <v>1</v>
      </c>
      <c r="B63" s="113" t="s">
        <v>130</v>
      </c>
      <c r="C63" s="110">
        <v>28.6</v>
      </c>
      <c r="D63" s="108" t="s">
        <v>11</v>
      </c>
      <c r="E63" s="110"/>
      <c r="F63" s="111">
        <f t="shared" si="0"/>
        <v>0</v>
      </c>
      <c r="G63" s="110">
        <v>17.61</v>
      </c>
      <c r="H63" s="111">
        <f aca="true" t="shared" si="12" ref="H63:H68">ROUND((G63*C63),2)</f>
        <v>503.65</v>
      </c>
      <c r="I63" s="111">
        <f t="shared" si="11"/>
        <v>503.65</v>
      </c>
      <c r="J63" s="108"/>
    </row>
    <row r="64" spans="1:10" ht="19.5">
      <c r="A64" s="108">
        <v>3</v>
      </c>
      <c r="B64" s="113" t="s">
        <v>120</v>
      </c>
      <c r="C64" s="110">
        <v>9</v>
      </c>
      <c r="D64" s="108" t="s">
        <v>124</v>
      </c>
      <c r="E64" s="110">
        <v>1023</v>
      </c>
      <c r="F64" s="111">
        <f t="shared" si="0"/>
        <v>9207</v>
      </c>
      <c r="G64" s="110">
        <v>0</v>
      </c>
      <c r="H64" s="111">
        <f t="shared" si="12"/>
        <v>0</v>
      </c>
      <c r="I64" s="111">
        <f t="shared" si="11"/>
        <v>9207</v>
      </c>
      <c r="J64" s="108"/>
    </row>
    <row r="65" spans="1:10" ht="19.5">
      <c r="A65" s="108">
        <v>3</v>
      </c>
      <c r="B65" s="113" t="s">
        <v>121</v>
      </c>
      <c r="C65" s="110">
        <v>10</v>
      </c>
      <c r="D65" s="108" t="s">
        <v>124</v>
      </c>
      <c r="E65" s="110">
        <v>1475</v>
      </c>
      <c r="F65" s="111">
        <f t="shared" si="0"/>
        <v>14750</v>
      </c>
      <c r="G65" s="110">
        <v>0</v>
      </c>
      <c r="H65" s="111">
        <f t="shared" si="12"/>
        <v>0</v>
      </c>
      <c r="I65" s="111">
        <f t="shared" si="11"/>
        <v>14750</v>
      </c>
      <c r="J65" s="108"/>
    </row>
    <row r="66" spans="1:10" ht="19.5">
      <c r="A66" s="108">
        <v>4</v>
      </c>
      <c r="B66" s="113" t="s">
        <v>122</v>
      </c>
      <c r="C66" s="110">
        <v>60</v>
      </c>
      <c r="D66" s="108" t="s">
        <v>12</v>
      </c>
      <c r="E66" s="110">
        <v>50</v>
      </c>
      <c r="F66" s="111">
        <f t="shared" si="0"/>
        <v>3000</v>
      </c>
      <c r="G66" s="110">
        <v>5</v>
      </c>
      <c r="H66" s="111">
        <f t="shared" si="12"/>
        <v>300</v>
      </c>
      <c r="I66" s="111">
        <f t="shared" si="11"/>
        <v>3300</v>
      </c>
      <c r="J66" s="108"/>
    </row>
    <row r="67" spans="1:10" ht="19.5">
      <c r="A67" s="108">
        <v>7</v>
      </c>
      <c r="B67" s="113" t="s">
        <v>126</v>
      </c>
      <c r="C67" s="110">
        <v>29</v>
      </c>
      <c r="D67" s="108" t="s">
        <v>11</v>
      </c>
      <c r="E67" s="110">
        <v>518</v>
      </c>
      <c r="F67" s="111">
        <f t="shared" si="0"/>
        <v>15022</v>
      </c>
      <c r="G67" s="110">
        <v>515</v>
      </c>
      <c r="H67" s="111">
        <f t="shared" si="12"/>
        <v>14935</v>
      </c>
      <c r="I67" s="111">
        <f t="shared" si="11"/>
        <v>29957</v>
      </c>
      <c r="J67" s="108"/>
    </row>
    <row r="68" spans="1:10" ht="19.5">
      <c r="A68" s="108">
        <v>8</v>
      </c>
      <c r="B68" s="113" t="s">
        <v>123</v>
      </c>
      <c r="C68" s="110">
        <v>1.2</v>
      </c>
      <c r="D68" s="108" t="s">
        <v>11</v>
      </c>
      <c r="E68" s="110">
        <v>518</v>
      </c>
      <c r="F68" s="111">
        <f>ROUND((C68*E68),2)</f>
        <v>621.6</v>
      </c>
      <c r="G68" s="110">
        <v>515</v>
      </c>
      <c r="H68" s="111">
        <f t="shared" si="12"/>
        <v>618</v>
      </c>
      <c r="I68" s="111">
        <f t="shared" si="11"/>
        <v>1239.6</v>
      </c>
      <c r="J68" s="114">
        <f>SUM(I63:I68)</f>
        <v>58957.25</v>
      </c>
    </row>
    <row r="69" spans="1:10" ht="19.5">
      <c r="A69" s="108"/>
      <c r="B69" s="113"/>
      <c r="C69" s="110"/>
      <c r="D69" s="108"/>
      <c r="E69" s="110"/>
      <c r="F69" s="111"/>
      <c r="G69" s="110"/>
      <c r="H69" s="111"/>
      <c r="I69" s="111"/>
      <c r="J69" s="108"/>
    </row>
    <row r="70" spans="1:10" ht="19.5">
      <c r="A70" s="108"/>
      <c r="B70" s="113"/>
      <c r="C70" s="110"/>
      <c r="D70" s="108"/>
      <c r="E70" s="110"/>
      <c r="F70" s="111"/>
      <c r="G70" s="110"/>
      <c r="H70" s="111"/>
      <c r="I70" s="111"/>
      <c r="J70" s="108"/>
    </row>
    <row r="71" spans="1:10" ht="19.5">
      <c r="A71" s="108"/>
      <c r="B71" s="113"/>
      <c r="C71" s="110"/>
      <c r="D71" s="108"/>
      <c r="E71" s="110"/>
      <c r="F71" s="111"/>
      <c r="G71" s="110"/>
      <c r="H71" s="111"/>
      <c r="I71" s="111"/>
      <c r="J71" s="108"/>
    </row>
    <row r="72" spans="1:10" ht="19.5">
      <c r="A72" s="108"/>
      <c r="B72" s="113"/>
      <c r="C72" s="110"/>
      <c r="D72" s="108"/>
      <c r="E72" s="110"/>
      <c r="F72" s="111"/>
      <c r="G72" s="110"/>
      <c r="H72" s="111"/>
      <c r="I72" s="111"/>
      <c r="J72" s="108"/>
    </row>
    <row r="73" spans="1:10" ht="19.5">
      <c r="A73" s="108"/>
      <c r="B73" s="115" t="s">
        <v>89</v>
      </c>
      <c r="C73" s="110"/>
      <c r="D73" s="108"/>
      <c r="E73" s="110"/>
      <c r="F73" s="111"/>
      <c r="G73" s="110"/>
      <c r="H73" s="111"/>
      <c r="I73" s="111">
        <f>SUM(F10:F68)</f>
        <v>256225.2</v>
      </c>
      <c r="J73" s="108"/>
    </row>
    <row r="74" spans="1:10" ht="19.5">
      <c r="A74" s="108"/>
      <c r="B74" s="115" t="s">
        <v>90</v>
      </c>
      <c r="C74" s="110"/>
      <c r="D74" s="108"/>
      <c r="E74" s="110"/>
      <c r="F74" s="111"/>
      <c r="G74" s="110"/>
      <c r="H74" s="111"/>
      <c r="I74" s="111">
        <f>SUM(H10:H68)</f>
        <v>107897.25999999998</v>
      </c>
      <c r="J74" s="108"/>
    </row>
    <row r="75" spans="1:10" ht="19.5">
      <c r="A75" s="108"/>
      <c r="B75" s="115" t="s">
        <v>91</v>
      </c>
      <c r="C75" s="110"/>
      <c r="D75" s="108"/>
      <c r="E75" s="110"/>
      <c r="F75" s="111"/>
      <c r="G75" s="110"/>
      <c r="H75" s="111"/>
      <c r="I75" s="111">
        <f>SUM(I73:I74)</f>
        <v>364122.45999999996</v>
      </c>
      <c r="J75" s="108"/>
    </row>
    <row r="76" spans="1:10" ht="19.5">
      <c r="A76" s="108"/>
      <c r="B76" s="115" t="s">
        <v>145</v>
      </c>
      <c r="C76" s="110"/>
      <c r="D76" s="108"/>
      <c r="E76" s="110"/>
      <c r="F76" s="111"/>
      <c r="G76" s="110"/>
      <c r="H76" s="111"/>
      <c r="I76" s="111">
        <f>0.3347*I75</f>
        <v>121871.78736199999</v>
      </c>
      <c r="J76" s="108"/>
    </row>
    <row r="77" spans="1:10" ht="19.5">
      <c r="A77" s="108"/>
      <c r="B77" s="115" t="s">
        <v>34</v>
      </c>
      <c r="C77" s="110"/>
      <c r="D77" s="108"/>
      <c r="E77" s="110"/>
      <c r="F77" s="111"/>
      <c r="G77" s="110"/>
      <c r="H77" s="111"/>
      <c r="I77" s="111">
        <f>SUM(I75:I76)</f>
        <v>485994.24736199994</v>
      </c>
      <c r="J77" s="108"/>
    </row>
    <row r="78" spans="1:10" ht="19.5">
      <c r="A78" s="108"/>
      <c r="B78" s="116" t="s">
        <v>94</v>
      </c>
      <c r="C78" s="110"/>
      <c r="D78" s="108"/>
      <c r="E78" s="110"/>
      <c r="F78" s="111"/>
      <c r="G78" s="110"/>
      <c r="H78" s="111"/>
      <c r="I78" s="111">
        <v>485000</v>
      </c>
      <c r="J78" s="108"/>
    </row>
    <row r="79" spans="1:10" ht="19.5">
      <c r="A79" s="108"/>
      <c r="B79" s="113"/>
      <c r="C79" s="110"/>
      <c r="D79" s="108"/>
      <c r="E79" s="110"/>
      <c r="F79" s="111"/>
      <c r="G79" s="110"/>
      <c r="H79" s="111"/>
      <c r="I79" s="111"/>
      <c r="J79" s="108"/>
    </row>
    <row r="80" spans="1:10" ht="19.5">
      <c r="A80" s="108"/>
      <c r="B80" s="113"/>
      <c r="C80" s="110"/>
      <c r="D80" s="108"/>
      <c r="E80" s="110"/>
      <c r="F80" s="111"/>
      <c r="G80" s="110"/>
      <c r="H80" s="111"/>
      <c r="I80" s="111"/>
      <c r="J80" s="108"/>
    </row>
    <row r="81" spans="1:10" ht="19.5">
      <c r="A81" s="108"/>
      <c r="B81" s="113"/>
      <c r="C81" s="110"/>
      <c r="D81" s="108"/>
      <c r="E81" s="110"/>
      <c r="F81" s="111"/>
      <c r="G81" s="110"/>
      <c r="H81" s="111"/>
      <c r="I81" s="111"/>
      <c r="J81" s="108"/>
    </row>
    <row r="82" spans="1:10" ht="19.5">
      <c r="A82" s="108"/>
      <c r="B82" s="113"/>
      <c r="C82" s="110"/>
      <c r="D82" s="108"/>
      <c r="E82" s="110"/>
      <c r="F82" s="111"/>
      <c r="G82" s="110"/>
      <c r="H82" s="111"/>
      <c r="I82" s="111"/>
      <c r="J82" s="108"/>
    </row>
    <row r="83" spans="1:10" ht="19.5">
      <c r="A83" s="108"/>
      <c r="B83" s="113"/>
      <c r="C83" s="110"/>
      <c r="D83" s="108"/>
      <c r="E83" s="110"/>
      <c r="F83" s="111"/>
      <c r="G83" s="110"/>
      <c r="H83" s="111"/>
      <c r="I83" s="111"/>
      <c r="J83" s="108"/>
    </row>
    <row r="84" spans="1:10" s="120" customFormat="1" ht="19.5">
      <c r="A84" s="117"/>
      <c r="B84" s="117"/>
      <c r="C84" s="118"/>
      <c r="D84" s="117"/>
      <c r="E84" s="118"/>
      <c r="F84" s="119"/>
      <c r="G84" s="118"/>
      <c r="H84" s="119"/>
      <c r="I84" s="119"/>
      <c r="J84" s="117"/>
    </row>
    <row r="85" spans="1:10" s="120" customFormat="1" ht="19.5">
      <c r="A85" s="117"/>
      <c r="B85" s="117"/>
      <c r="C85" s="118"/>
      <c r="D85" s="117"/>
      <c r="E85" s="118"/>
      <c r="F85" s="119"/>
      <c r="G85" s="118"/>
      <c r="H85" s="119"/>
      <c r="I85" s="119"/>
      <c r="J85" s="117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D66"/>
  <sheetViews>
    <sheetView zoomScale="75" zoomScaleNormal="75" zoomScalePageLayoutView="0" workbookViewId="0" topLeftCell="A37">
      <selection activeCell="C63" sqref="C63"/>
    </sheetView>
  </sheetViews>
  <sheetFormatPr defaultColWidth="9.140625" defaultRowHeight="21.75"/>
  <cols>
    <col min="1" max="1" width="7.7109375" style="1" customWidth="1"/>
    <col min="2" max="2" width="48.7109375" style="1" customWidth="1"/>
    <col min="3" max="3" width="30.7109375" style="1" customWidth="1"/>
    <col min="4" max="4" width="16.7109375" style="1" customWidth="1"/>
    <col min="5" max="16384" width="9.140625" style="1" customWidth="1"/>
  </cols>
  <sheetData>
    <row r="1" ht="23.25">
      <c r="D1" s="1" t="s">
        <v>22</v>
      </c>
    </row>
    <row r="2" spans="1:4" ht="23.25">
      <c r="A2" s="5" t="s">
        <v>32</v>
      </c>
      <c r="B2" s="5"/>
      <c r="C2" s="5"/>
      <c r="D2" s="5"/>
    </row>
    <row r="3" spans="1:4" ht="23.25">
      <c r="A3" s="6" t="s">
        <v>6</v>
      </c>
      <c r="B3" s="6"/>
      <c r="C3" s="6"/>
      <c r="D3" s="6"/>
    </row>
    <row r="4" spans="1:4" ht="23.25">
      <c r="A4" s="6" t="s">
        <v>7</v>
      </c>
      <c r="B4" s="6"/>
      <c r="C4" s="6" t="s">
        <v>8</v>
      </c>
      <c r="D4" s="6"/>
    </row>
    <row r="5" spans="1:4" ht="23.25">
      <c r="A5" s="6" t="s">
        <v>9</v>
      </c>
      <c r="B5" s="6"/>
      <c r="C5" s="6" t="s">
        <v>10</v>
      </c>
      <c r="D5" s="6"/>
    </row>
    <row r="6" spans="1:4" ht="23.25">
      <c r="A6" s="6" t="s">
        <v>23</v>
      </c>
      <c r="B6" s="6"/>
      <c r="C6" s="6" t="s">
        <v>24</v>
      </c>
      <c r="D6" s="6"/>
    </row>
    <row r="7" spans="1:4" ht="24" thickBot="1">
      <c r="A7" s="4"/>
      <c r="B7" s="4"/>
      <c r="C7" s="4"/>
      <c r="D7" s="4"/>
    </row>
    <row r="8" spans="1:4" ht="24" thickTop="1">
      <c r="A8" s="8" t="s">
        <v>5</v>
      </c>
      <c r="B8" s="8" t="s">
        <v>0</v>
      </c>
      <c r="C8" s="8" t="s">
        <v>20</v>
      </c>
      <c r="D8" s="8" t="s">
        <v>4</v>
      </c>
    </row>
    <row r="9" spans="1:4" ht="24" thickBot="1">
      <c r="A9" s="3"/>
      <c r="B9" s="3"/>
      <c r="C9" s="3" t="s">
        <v>21</v>
      </c>
      <c r="D9" s="3"/>
    </row>
    <row r="10" spans="1:4" ht="24" thickTop="1">
      <c r="A10" s="7"/>
      <c r="B10" s="9"/>
      <c r="C10" s="7"/>
      <c r="D10" s="7"/>
    </row>
    <row r="11" spans="1:4" ht="23.25">
      <c r="A11" s="2"/>
      <c r="B11" s="2"/>
      <c r="C11" s="2"/>
      <c r="D11" s="2"/>
    </row>
    <row r="12" spans="1:4" ht="23.25">
      <c r="A12" s="2"/>
      <c r="B12" s="2"/>
      <c r="C12" s="11"/>
      <c r="D12" s="2"/>
    </row>
    <row r="13" spans="1:4" ht="23.25">
      <c r="A13" s="2"/>
      <c r="B13" s="2"/>
      <c r="C13" s="12"/>
      <c r="D13" s="2"/>
    </row>
    <row r="14" spans="1:4" ht="23.25">
      <c r="A14" s="2"/>
      <c r="B14" s="2"/>
      <c r="D14" s="2"/>
    </row>
    <row r="15" spans="1:4" ht="23.25">
      <c r="A15" s="2"/>
      <c r="B15" s="2"/>
      <c r="C15" s="2"/>
      <c r="D15" s="2"/>
    </row>
    <row r="16" spans="1:4" ht="23.25">
      <c r="A16" s="2"/>
      <c r="B16" s="10"/>
      <c r="C16" s="2"/>
      <c r="D16" s="2"/>
    </row>
    <row r="17" spans="1:4" ht="23.25">
      <c r="A17" s="2"/>
      <c r="B17" s="2"/>
      <c r="C17" s="2"/>
      <c r="D17" s="2"/>
    </row>
    <row r="18" spans="1:4" ht="23.25">
      <c r="A18" s="2"/>
      <c r="B18" s="2"/>
      <c r="C18" s="2"/>
      <c r="D18" s="2"/>
    </row>
    <row r="19" spans="1:4" ht="23.25">
      <c r="A19" s="2"/>
      <c r="B19" s="2"/>
      <c r="C19" s="2"/>
      <c r="D19" s="2"/>
    </row>
    <row r="20" spans="1:4" ht="23.25">
      <c r="A20" s="2"/>
      <c r="B20" s="2"/>
      <c r="C20" s="2"/>
      <c r="D20" s="2"/>
    </row>
    <row r="21" spans="1:4" ht="23.25">
      <c r="A21" s="2"/>
      <c r="B21" s="2"/>
      <c r="C21" s="2"/>
      <c r="D21" s="2"/>
    </row>
    <row r="22" spans="1:4" ht="23.25">
      <c r="A22" s="2"/>
      <c r="B22" s="2"/>
      <c r="C22" s="2"/>
      <c r="D22" s="2"/>
    </row>
    <row r="23" spans="1:4" ht="23.25">
      <c r="A23" s="2"/>
      <c r="B23" s="2"/>
      <c r="C23" s="2"/>
      <c r="D23" s="2"/>
    </row>
    <row r="24" spans="1:4" ht="23.25">
      <c r="A24" s="2"/>
      <c r="B24" s="2"/>
      <c r="C24" s="2"/>
      <c r="D24" s="2"/>
    </row>
    <row r="26" ht="23.25">
      <c r="B26" s="1" t="s">
        <v>18</v>
      </c>
    </row>
    <row r="27" ht="23.25">
      <c r="B27" s="1" t="s">
        <v>16</v>
      </c>
    </row>
    <row r="29" ht="23.25">
      <c r="B29" s="1" t="s">
        <v>17</v>
      </c>
    </row>
    <row r="30" ht="23.25">
      <c r="B30" s="1" t="s">
        <v>16</v>
      </c>
    </row>
    <row r="32" ht="23.25">
      <c r="B32" s="1" t="s">
        <v>15</v>
      </c>
    </row>
    <row r="33" ht="23.25">
      <c r="B33" s="1" t="s">
        <v>16</v>
      </c>
    </row>
    <row r="36" ht="23.25">
      <c r="D36" s="1" t="s">
        <v>22</v>
      </c>
    </row>
    <row r="37" spans="1:4" ht="23.25">
      <c r="A37" s="5" t="s">
        <v>41</v>
      </c>
      <c r="B37" s="5"/>
      <c r="C37" s="5"/>
      <c r="D37" s="5"/>
    </row>
    <row r="38" spans="1:4" ht="23.25">
      <c r="A38" s="6" t="s">
        <v>42</v>
      </c>
      <c r="B38" s="6"/>
      <c r="C38" s="6"/>
      <c r="D38" s="6"/>
    </row>
    <row r="39" spans="1:4" ht="23.25">
      <c r="A39" s="6" t="s">
        <v>43</v>
      </c>
      <c r="B39" s="6"/>
      <c r="C39" s="6" t="s">
        <v>44</v>
      </c>
      <c r="D39" s="6"/>
    </row>
    <row r="40" spans="1:4" ht="23.25">
      <c r="A40" s="6" t="s">
        <v>47</v>
      </c>
      <c r="B40" s="6"/>
      <c r="C40" s="6" t="s">
        <v>45</v>
      </c>
      <c r="D40" s="6"/>
    </row>
    <row r="41" spans="1:4" ht="23.25">
      <c r="A41" s="6" t="s">
        <v>46</v>
      </c>
      <c r="B41" s="6"/>
      <c r="C41" s="6"/>
      <c r="D41" s="6"/>
    </row>
    <row r="42" spans="1:4" ht="24" thickBot="1">
      <c r="A42" s="4"/>
      <c r="B42" s="4"/>
      <c r="C42" s="4"/>
      <c r="D42" s="4"/>
    </row>
    <row r="43" spans="1:4" ht="24" thickTop="1">
      <c r="A43" s="8" t="s">
        <v>5</v>
      </c>
      <c r="B43" s="8" t="s">
        <v>0</v>
      </c>
      <c r="C43" s="8" t="s">
        <v>20</v>
      </c>
      <c r="D43" s="8" t="s">
        <v>4</v>
      </c>
    </row>
    <row r="44" spans="1:4" ht="24" thickBot="1">
      <c r="A44" s="3"/>
      <c r="B44" s="3"/>
      <c r="C44" s="3" t="s">
        <v>21</v>
      </c>
      <c r="D44" s="3"/>
    </row>
    <row r="45" spans="1:4" ht="24" thickTop="1">
      <c r="A45" s="7"/>
      <c r="B45" s="9" t="s">
        <v>28</v>
      </c>
      <c r="C45" s="7"/>
      <c r="D45" s="7"/>
    </row>
    <row r="46" spans="1:4" ht="23.25">
      <c r="A46" s="2"/>
      <c r="B46" s="2" t="s">
        <v>29</v>
      </c>
      <c r="C46" s="2"/>
      <c r="D46" s="2"/>
    </row>
    <row r="47" spans="1:4" ht="23.25">
      <c r="A47" s="2"/>
      <c r="B47" s="2" t="s">
        <v>30</v>
      </c>
      <c r="C47" s="11">
        <v>897296</v>
      </c>
      <c r="D47" s="2"/>
    </row>
    <row r="48" spans="1:4" ht="23.25">
      <c r="A48" s="2"/>
      <c r="B48" s="2" t="s">
        <v>31</v>
      </c>
      <c r="C48" s="12">
        <v>170985.66</v>
      </c>
      <c r="D48" s="2"/>
    </row>
    <row r="49" spans="1:4" ht="23.25">
      <c r="A49" s="2"/>
      <c r="C49" s="2"/>
      <c r="D49" s="2"/>
    </row>
    <row r="50" spans="1:4" ht="23.25">
      <c r="A50" s="2"/>
      <c r="B50" s="10" t="s">
        <v>25</v>
      </c>
      <c r="C50" s="11">
        <f>SUM(C47:C49)</f>
        <v>1068281.66</v>
      </c>
      <c r="D50" s="2"/>
    </row>
    <row r="51" spans="1:4" ht="23.25">
      <c r="A51" s="2"/>
      <c r="C51" s="2"/>
      <c r="D51" s="2"/>
    </row>
    <row r="52" spans="1:4" ht="23.25">
      <c r="A52" s="2"/>
      <c r="B52" s="2"/>
      <c r="C52" s="2"/>
      <c r="D52" s="2"/>
    </row>
    <row r="53" spans="1:4" ht="23.25">
      <c r="A53" s="2"/>
      <c r="B53" s="6" t="s">
        <v>13</v>
      </c>
      <c r="C53" s="11">
        <f>C50</f>
        <v>1068281.66</v>
      </c>
      <c r="D53" s="2"/>
    </row>
    <row r="54" spans="1:4" ht="23.25">
      <c r="A54" s="2"/>
      <c r="B54" s="6" t="s">
        <v>14</v>
      </c>
      <c r="C54" s="12">
        <v>1068000</v>
      </c>
      <c r="D54" s="2"/>
    </row>
    <row r="55" spans="1:4" ht="23.25">
      <c r="A55" s="2"/>
      <c r="B55" s="6" t="s">
        <v>33</v>
      </c>
      <c r="C55" s="2"/>
      <c r="D55" s="2"/>
    </row>
    <row r="56" spans="1:4" ht="23.25">
      <c r="A56" s="2"/>
      <c r="B56" s="2"/>
      <c r="C56" s="2"/>
      <c r="D56" s="2"/>
    </row>
    <row r="59" ht="23.25">
      <c r="B59" s="1" t="s">
        <v>35</v>
      </c>
    </row>
    <row r="60" ht="23.25">
      <c r="B60" s="1" t="s">
        <v>36</v>
      </c>
    </row>
    <row r="62" ht="23.25">
      <c r="B62" s="1" t="s">
        <v>37</v>
      </c>
    </row>
    <row r="63" ht="23.25">
      <c r="B63" s="1" t="s">
        <v>38</v>
      </c>
    </row>
    <row r="65" ht="23.25">
      <c r="B65" s="1" t="s">
        <v>39</v>
      </c>
    </row>
    <row r="66" ht="23.25">
      <c r="B66" s="1" t="s">
        <v>40</v>
      </c>
    </row>
  </sheetData>
  <sheetProtection/>
  <printOptions/>
  <pageMargins left="0.5511811023622047" right="0.15748031496062992" top="0.7874015748031497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43"/>
  <sheetViews>
    <sheetView view="pageBreakPreview" zoomScaleSheetLayoutView="100" zoomScalePageLayoutView="0" workbookViewId="0" topLeftCell="A1">
      <selection activeCell="A35" sqref="A35:E35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21.140625" style="14" customWidth="1"/>
    <col min="4" max="4" width="34.140625" style="78" customWidth="1"/>
    <col min="5" max="5" width="26.421875" style="14" customWidth="1"/>
    <col min="6" max="14" width="10.7109375" style="14" customWidth="1"/>
    <col min="15" max="16" width="8.7109375" style="14" customWidth="1"/>
    <col min="17" max="16384" width="9.140625" style="14" customWidth="1"/>
  </cols>
  <sheetData>
    <row r="1" spans="1:253" ht="21.75" customHeight="1">
      <c r="A1" s="557" t="str">
        <f>'ปร.4(งานทาง)'!A1:J1</f>
        <v>บัญชีสรุปราคางานก่อสร้าง</v>
      </c>
      <c r="B1" s="558"/>
      <c r="C1" s="558"/>
      <c r="D1" s="558"/>
      <c r="E1" s="237" t="s">
        <v>337</v>
      </c>
      <c r="F1" s="43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5" ht="19.5">
      <c r="A2" s="575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505"/>
      <c r="C2" s="505"/>
      <c r="D2" s="505"/>
      <c r="E2" s="576"/>
    </row>
    <row r="3" spans="1:5" ht="19.5">
      <c r="A3" s="575" t="str">
        <f>'1ปร.4(งานอาคาร)'!A3:I3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505"/>
      <c r="C3" s="505"/>
      <c r="D3" s="505"/>
      <c r="E3" s="576"/>
    </row>
    <row r="4" spans="1:5" ht="19.5">
      <c r="A4" s="575" t="str">
        <f>'1ปร.4(งานอาคาร)'!A4:I4</f>
        <v>สถานที่ก่อสร้าง : บ้านค้างฮ่อ  หมู่ที่ 3  ตำบลป่ากลาง  อำเภอปัว จังหวัดน่าน</v>
      </c>
      <c r="B4" s="505"/>
      <c r="C4" s="505"/>
      <c r="D4" s="505"/>
      <c r="E4" s="576"/>
    </row>
    <row r="5" spans="1:5" ht="19.5">
      <c r="A5" s="577" t="str">
        <f>'1ปร.4(งานอาคาร)'!G8</f>
        <v>กำหนดราคากลาง  : วันที่ 13  เดือน มีนาคม  พ.ศ.2562</v>
      </c>
      <c r="B5" s="505"/>
      <c r="C5" s="505"/>
      <c r="D5" s="505"/>
      <c r="E5" s="576"/>
    </row>
    <row r="6" spans="1:5" ht="21.75" customHeight="1" thickBot="1">
      <c r="A6" s="568" t="str">
        <f>'1ปร.4(งานอาคาร)'!A8:I8</f>
        <v>รายละเอียดแบบ :แบบองค์การบริหารส่วนตำบลป่ากลาง  เลขที่   3/2562 จำนวน  6  แผ่น</v>
      </c>
      <c r="B6" s="569"/>
      <c r="C6" s="569"/>
      <c r="D6" s="569"/>
      <c r="E6" s="230" t="str">
        <f>'ปร.4(งานทาง)'!J7</f>
        <v>จำนวน   4    แผ่น</v>
      </c>
    </row>
    <row r="7" spans="1:5" ht="20.25" thickTop="1">
      <c r="A7" s="570" t="s">
        <v>5</v>
      </c>
      <c r="B7" s="572" t="s">
        <v>0</v>
      </c>
      <c r="C7" s="572"/>
      <c r="D7" s="215" t="s">
        <v>20</v>
      </c>
      <c r="E7" s="573" t="s">
        <v>4</v>
      </c>
    </row>
    <row r="8" spans="1:5" ht="20.25" thickBot="1">
      <c r="A8" s="571"/>
      <c r="B8" s="550"/>
      <c r="C8" s="550"/>
      <c r="D8" s="71" t="s">
        <v>311</v>
      </c>
      <c r="E8" s="574"/>
    </row>
    <row r="9" spans="1:5" ht="20.25" thickTop="1">
      <c r="A9" s="250">
        <v>1</v>
      </c>
      <c r="B9" s="551" t="s">
        <v>283</v>
      </c>
      <c r="C9" s="552"/>
      <c r="D9" s="72"/>
      <c r="E9" s="251" t="s">
        <v>66</v>
      </c>
    </row>
    <row r="10" spans="1:5" ht="19.5">
      <c r="A10" s="238">
        <v>2</v>
      </c>
      <c r="B10" s="541" t="s">
        <v>249</v>
      </c>
      <c r="C10" s="542"/>
      <c r="D10" s="75"/>
      <c r="E10" s="239" t="s">
        <v>338</v>
      </c>
    </row>
    <row r="11" spans="1:5" ht="19.5">
      <c r="A11" s="238">
        <v>3</v>
      </c>
      <c r="B11" s="541" t="s">
        <v>309</v>
      </c>
      <c r="C11" s="542"/>
      <c r="D11" s="75"/>
      <c r="E11" s="239"/>
    </row>
    <row r="12" spans="1:5" ht="19.5">
      <c r="A12" s="238">
        <v>4</v>
      </c>
      <c r="B12" s="541" t="s">
        <v>310</v>
      </c>
      <c r="C12" s="542"/>
      <c r="D12" s="75"/>
      <c r="E12" s="239"/>
    </row>
    <row r="13" spans="1:5" ht="19.5">
      <c r="A13" s="238">
        <v>5</v>
      </c>
      <c r="B13" s="541" t="s">
        <v>312</v>
      </c>
      <c r="C13" s="542"/>
      <c r="D13" s="75"/>
      <c r="E13" s="239"/>
    </row>
    <row r="14" spans="1:5" ht="19.5">
      <c r="A14" s="238"/>
      <c r="B14" s="541" t="s">
        <v>340</v>
      </c>
      <c r="C14" s="542"/>
      <c r="D14" s="75"/>
      <c r="E14" s="239"/>
    </row>
    <row r="15" spans="1:5" ht="19.5">
      <c r="A15" s="240"/>
      <c r="B15" s="541"/>
      <c r="C15" s="542"/>
      <c r="D15" s="75"/>
      <c r="E15" s="252"/>
    </row>
    <row r="16" spans="1:5" ht="20.25" thickBot="1">
      <c r="A16" s="240"/>
      <c r="B16" s="518"/>
      <c r="C16" s="520"/>
      <c r="D16" s="76"/>
      <c r="E16" s="239"/>
    </row>
    <row r="17" spans="1:5" ht="23.25" customHeight="1" thickBot="1" thickTop="1">
      <c r="A17" s="561" t="s">
        <v>264</v>
      </c>
      <c r="B17" s="562"/>
      <c r="C17" s="562"/>
      <c r="D17" s="216"/>
      <c r="E17" s="253" t="s">
        <v>339</v>
      </c>
    </row>
    <row r="18" spans="1:5" ht="24" customHeight="1" thickBot="1" thickTop="1">
      <c r="A18" s="245" t="s">
        <v>68</v>
      </c>
      <c r="B18" s="537" t="str">
        <f>CONCATENATE("(",_xlfn.BAHTTEXT(D17),")")</f>
        <v>(ศูนย์บาทถ้วน)</v>
      </c>
      <c r="C18" s="537"/>
      <c r="D18" s="563"/>
      <c r="E18" s="246"/>
    </row>
    <row r="19" spans="1:5" ht="24" customHeight="1" thickBot="1" thickTop="1">
      <c r="A19" s="245" t="s">
        <v>156</v>
      </c>
      <c r="B19" s="127"/>
      <c r="C19" s="564" t="s">
        <v>293</v>
      </c>
      <c r="D19" s="564"/>
      <c r="E19" s="565"/>
    </row>
    <row r="20" spans="1:5" ht="23.25" customHeight="1" thickTop="1">
      <c r="A20" s="566"/>
      <c r="B20" s="525"/>
      <c r="C20" s="525"/>
      <c r="D20" s="525"/>
      <c r="E20" s="567"/>
    </row>
    <row r="21" spans="1:5" ht="19.5">
      <c r="A21" s="559">
        <f>'2ปร.5  (ก)งานอาคาร'!A26:H26</f>
        <v>0</v>
      </c>
      <c r="B21" s="519"/>
      <c r="C21" s="519"/>
      <c r="D21" s="519"/>
      <c r="E21" s="560"/>
    </row>
    <row r="22" spans="1:5" ht="19.5">
      <c r="A22" s="559">
        <f>'2ปร.5  (ก)งานอาคาร'!A27:H27</f>
        <v>0</v>
      </c>
      <c r="B22" s="519"/>
      <c r="C22" s="519"/>
      <c r="D22" s="519"/>
      <c r="E22" s="560"/>
    </row>
    <row r="23" spans="1:5" ht="19.5">
      <c r="A23" s="559">
        <f>'2ปร.5  (ก)งานอาคาร'!A28:H28</f>
        <v>0</v>
      </c>
      <c r="B23" s="519"/>
      <c r="C23" s="519"/>
      <c r="D23" s="519"/>
      <c r="E23" s="560"/>
    </row>
    <row r="24" spans="1:5" ht="19.5">
      <c r="A24" s="559"/>
      <c r="B24" s="519"/>
      <c r="C24" s="519"/>
      <c r="D24" s="519"/>
      <c r="E24" s="560"/>
    </row>
    <row r="25" spans="1:5" ht="19.5">
      <c r="A25" s="559" t="s">
        <v>306</v>
      </c>
      <c r="B25" s="519"/>
      <c r="C25" s="519"/>
      <c r="D25" s="519"/>
      <c r="E25" s="560"/>
    </row>
    <row r="26" spans="1:5" ht="19.5">
      <c r="A26" s="559" t="s">
        <v>103</v>
      </c>
      <c r="B26" s="519"/>
      <c r="C26" s="519"/>
      <c r="D26" s="519"/>
      <c r="E26" s="560"/>
    </row>
    <row r="27" spans="1:5" ht="19.5">
      <c r="A27" s="559" t="s">
        <v>111</v>
      </c>
      <c r="B27" s="519"/>
      <c r="C27" s="519"/>
      <c r="D27" s="519"/>
      <c r="E27" s="560"/>
    </row>
    <row r="28" spans="1:5" ht="19.5">
      <c r="A28" s="559"/>
      <c r="B28" s="519"/>
      <c r="C28" s="519"/>
      <c r="D28" s="519"/>
      <c r="E28" s="560"/>
    </row>
    <row r="29" spans="1:5" ht="19.5">
      <c r="A29" s="559" t="s">
        <v>298</v>
      </c>
      <c r="B29" s="519"/>
      <c r="C29" s="519"/>
      <c r="D29" s="519"/>
      <c r="E29" s="560"/>
    </row>
    <row r="30" spans="1:5" ht="19.5">
      <c r="A30" s="559" t="s">
        <v>296</v>
      </c>
      <c r="B30" s="519"/>
      <c r="C30" s="519"/>
      <c r="D30" s="519"/>
      <c r="E30" s="560"/>
    </row>
    <row r="31" spans="1:5" ht="19.5">
      <c r="A31" s="559" t="s">
        <v>158</v>
      </c>
      <c r="B31" s="519"/>
      <c r="C31" s="519"/>
      <c r="D31" s="519"/>
      <c r="E31" s="560"/>
    </row>
    <row r="32" spans="1:5" ht="19.5">
      <c r="A32" s="265"/>
      <c r="B32" s="13"/>
      <c r="C32" s="13"/>
      <c r="D32" s="13"/>
      <c r="E32" s="266"/>
    </row>
    <row r="33" spans="1:5" ht="19.5">
      <c r="A33" s="559" t="s">
        <v>299</v>
      </c>
      <c r="B33" s="519"/>
      <c r="C33" s="519"/>
      <c r="D33" s="519"/>
      <c r="E33" s="560"/>
    </row>
    <row r="34" spans="1:5" ht="19.5">
      <c r="A34" s="559" t="s">
        <v>297</v>
      </c>
      <c r="B34" s="519"/>
      <c r="C34" s="519"/>
      <c r="D34" s="519"/>
      <c r="E34" s="560"/>
    </row>
    <row r="35" spans="1:5" ht="19.5">
      <c r="A35" s="559" t="s">
        <v>160</v>
      </c>
      <c r="B35" s="519"/>
      <c r="C35" s="519"/>
      <c r="D35" s="519"/>
      <c r="E35" s="560"/>
    </row>
    <row r="36" spans="1:5" ht="20.25" thickBot="1">
      <c r="A36" s="247"/>
      <c r="B36" s="248"/>
      <c r="C36" s="248"/>
      <c r="D36" s="248"/>
      <c r="E36" s="249"/>
    </row>
    <row r="37" spans="1:5" ht="19.5">
      <c r="A37" s="18"/>
      <c r="B37" s="13"/>
      <c r="C37" s="13"/>
      <c r="D37" s="13"/>
      <c r="E37" s="13"/>
    </row>
    <row r="38" spans="1:5" ht="19.5">
      <c r="A38" s="18"/>
      <c r="B38" s="13"/>
      <c r="C38" s="13"/>
      <c r="D38" s="13"/>
      <c r="E38" s="13"/>
    </row>
    <row r="39" spans="1:5" ht="19.5">
      <c r="A39" s="18"/>
      <c r="B39" s="13"/>
      <c r="C39" s="13"/>
      <c r="D39" s="13"/>
      <c r="E39" s="13"/>
    </row>
    <row r="40" spans="1:5" ht="19.5">
      <c r="A40" s="18"/>
      <c r="B40" s="13"/>
      <c r="C40" s="13"/>
      <c r="D40" s="13"/>
      <c r="E40" s="13"/>
    </row>
    <row r="41" spans="1:5" ht="19.5">
      <c r="A41" s="202"/>
      <c r="B41" s="203"/>
      <c r="C41" s="203"/>
      <c r="D41" s="203"/>
      <c r="E41" s="203"/>
    </row>
    <row r="42" spans="1:5" ht="19.5">
      <c r="A42" s="18"/>
      <c r="B42" s="13"/>
      <c r="C42" s="13"/>
      <c r="D42" s="13"/>
      <c r="E42" s="13"/>
    </row>
    <row r="43" spans="1:4" ht="19.5">
      <c r="A43" s="18"/>
      <c r="B43" s="13"/>
      <c r="C43" s="13"/>
      <c r="D43" s="13"/>
    </row>
  </sheetData>
  <sheetProtection/>
  <mergeCells count="35">
    <mergeCell ref="A6:D6"/>
    <mergeCell ref="A7:A8"/>
    <mergeCell ref="B7:C8"/>
    <mergeCell ref="E7:E8"/>
    <mergeCell ref="B9:C9"/>
    <mergeCell ref="A2:E2"/>
    <mergeCell ref="A3:E3"/>
    <mergeCell ref="A4:E4"/>
    <mergeCell ref="A5:E5"/>
    <mergeCell ref="B13:C13"/>
    <mergeCell ref="B15:C15"/>
    <mergeCell ref="B16:C16"/>
    <mergeCell ref="B10:C10"/>
    <mergeCell ref="B11:C11"/>
    <mergeCell ref="B12:C12"/>
    <mergeCell ref="B14:C14"/>
    <mergeCell ref="A23:E23"/>
    <mergeCell ref="A24:E24"/>
    <mergeCell ref="A25:E25"/>
    <mergeCell ref="A26:E26"/>
    <mergeCell ref="A27:E27"/>
    <mergeCell ref="B18:D18"/>
    <mergeCell ref="C19:E19"/>
    <mergeCell ref="A20:E20"/>
    <mergeCell ref="A21:E21"/>
    <mergeCell ref="A1:D1"/>
    <mergeCell ref="A35:E35"/>
    <mergeCell ref="A17:C17"/>
    <mergeCell ref="A28:E28"/>
    <mergeCell ref="A29:E29"/>
    <mergeCell ref="A30:E30"/>
    <mergeCell ref="A31:E31"/>
    <mergeCell ref="A33:E33"/>
    <mergeCell ref="A34:E34"/>
    <mergeCell ref="A22:E22"/>
  </mergeCells>
  <printOptions/>
  <pageMargins left="0.5905511811023623" right="0" top="0.5905511811023623" bottom="0.1968503937007874" header="0" footer="0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41"/>
  <sheetViews>
    <sheetView view="pageBreakPreview" zoomScaleSheetLayoutView="100" zoomScalePageLayoutView="0" workbookViewId="0" topLeftCell="A10">
      <selection activeCell="A32" sqref="A32:G32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9.140625" style="14" customWidth="1"/>
    <col min="4" max="4" width="15.140625" style="78" customWidth="1"/>
    <col min="5" max="5" width="13.421875" style="14" customWidth="1"/>
    <col min="6" max="6" width="15.421875" style="14" customWidth="1"/>
    <col min="7" max="7" width="16.57421875" style="14" customWidth="1"/>
    <col min="8" max="16" width="10.7109375" style="14" customWidth="1"/>
    <col min="17" max="18" width="8.7109375" style="14" customWidth="1"/>
    <col min="19" max="16384" width="9.140625" style="14" customWidth="1"/>
  </cols>
  <sheetData>
    <row r="1" spans="1:255" ht="19.5">
      <c r="A1" s="557" t="s">
        <v>313</v>
      </c>
      <c r="B1" s="558"/>
      <c r="C1" s="558"/>
      <c r="D1" s="558"/>
      <c r="E1" s="558"/>
      <c r="F1" s="558"/>
      <c r="G1" s="237" t="s">
        <v>332</v>
      </c>
      <c r="H1" s="43"/>
      <c r="I1" s="43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7" ht="19.5">
      <c r="A2" s="575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505"/>
      <c r="C2" s="505"/>
      <c r="D2" s="505"/>
      <c r="E2" s="505"/>
      <c r="F2" s="505"/>
      <c r="G2" s="576"/>
    </row>
    <row r="3" spans="1:7" ht="19.5">
      <c r="A3" s="575" t="str">
        <f>'1ปร.4(งานอาคาร)'!A3:I3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505"/>
      <c r="C3" s="505"/>
      <c r="D3" s="505"/>
      <c r="E3" s="505"/>
      <c r="F3" s="505"/>
      <c r="G3" s="576"/>
    </row>
    <row r="4" spans="1:7" ht="19.5">
      <c r="A4" s="575" t="str">
        <f>'1ปร.4(งานอาคาร)'!A4:I4</f>
        <v>สถานที่ก่อสร้าง : บ้านค้างฮ่อ  หมู่ที่ 3  ตำบลป่ากลาง  อำเภอปัว จังหวัดน่าน</v>
      </c>
      <c r="B4" s="505"/>
      <c r="C4" s="505"/>
      <c r="D4" s="505"/>
      <c r="E4" s="505"/>
      <c r="F4" s="505"/>
      <c r="G4" s="576"/>
    </row>
    <row r="5" spans="1:7" ht="19.5">
      <c r="A5" s="577" t="str">
        <f>'1ปร.4(งานอาคาร)'!G8</f>
        <v>กำหนดราคากลาง  : วันที่ 13  เดือน มีนาคม  พ.ศ.2562</v>
      </c>
      <c r="B5" s="505"/>
      <c r="C5" s="505"/>
      <c r="D5" s="505"/>
      <c r="E5" s="505"/>
      <c r="F5" s="505"/>
      <c r="G5" s="576"/>
    </row>
    <row r="6" spans="1:7" ht="21.75" customHeight="1">
      <c r="A6" s="591" t="str">
        <f>'1ปร.4(งานอาคาร)'!A8:I8</f>
        <v>รายละเอียดแบบ :แบบองค์การบริหารส่วนตำบลป่ากลาง  เลขที่   3/2562 จำนวน  6  แผ่น</v>
      </c>
      <c r="B6" s="592"/>
      <c r="C6" s="592"/>
      <c r="D6" s="592"/>
      <c r="E6" s="592"/>
      <c r="F6" s="592"/>
      <c r="G6" s="593"/>
    </row>
    <row r="7" spans="1:7" ht="19.5">
      <c r="A7" s="586" t="s">
        <v>5</v>
      </c>
      <c r="B7" s="587" t="s">
        <v>0</v>
      </c>
      <c r="C7" s="587"/>
      <c r="D7" s="235" t="s">
        <v>63</v>
      </c>
      <c r="E7" s="589" t="s">
        <v>314</v>
      </c>
      <c r="F7" s="236" t="s">
        <v>63</v>
      </c>
      <c r="G7" s="588" t="s">
        <v>4</v>
      </c>
    </row>
    <row r="8" spans="1:7" ht="22.5" customHeight="1" thickBot="1">
      <c r="A8" s="571"/>
      <c r="B8" s="550"/>
      <c r="C8" s="550"/>
      <c r="D8" s="71" t="s">
        <v>65</v>
      </c>
      <c r="E8" s="590"/>
      <c r="F8" s="37" t="s">
        <v>21</v>
      </c>
      <c r="G8" s="574"/>
    </row>
    <row r="9" spans="1:7" ht="20.25" thickTop="1">
      <c r="A9" s="238">
        <v>1</v>
      </c>
      <c r="B9" s="541"/>
      <c r="C9" s="542"/>
      <c r="D9" s="72">
        <v>0</v>
      </c>
      <c r="E9" s="74">
        <v>1.07</v>
      </c>
      <c r="F9" s="52">
        <f>ROUND((D9*E9),2)</f>
        <v>0</v>
      </c>
      <c r="G9" s="239" t="s">
        <v>66</v>
      </c>
    </row>
    <row r="10" spans="1:7" ht="19.5">
      <c r="A10" s="238"/>
      <c r="B10" s="541"/>
      <c r="C10" s="542"/>
      <c r="D10" s="75"/>
      <c r="E10" s="74"/>
      <c r="F10" s="52"/>
      <c r="G10" s="239" t="s">
        <v>330</v>
      </c>
    </row>
    <row r="11" spans="1:7" ht="19.5">
      <c r="A11" s="238"/>
      <c r="B11" s="541"/>
      <c r="C11" s="542"/>
      <c r="D11" s="75"/>
      <c r="E11" s="74"/>
      <c r="F11" s="52"/>
      <c r="G11" s="239"/>
    </row>
    <row r="12" spans="1:7" ht="19.5">
      <c r="A12" s="238"/>
      <c r="B12" s="541"/>
      <c r="C12" s="542"/>
      <c r="D12" s="75"/>
      <c r="E12" s="74"/>
      <c r="F12" s="52"/>
      <c r="G12" s="239"/>
    </row>
    <row r="13" spans="1:7" ht="19.5">
      <c r="A13" s="238"/>
      <c r="B13" s="541"/>
      <c r="C13" s="542"/>
      <c r="D13" s="75"/>
      <c r="E13" s="74"/>
      <c r="F13" s="52"/>
      <c r="G13" s="239"/>
    </row>
    <row r="14" spans="1:7" ht="19.5">
      <c r="A14" s="238"/>
      <c r="B14" s="541"/>
      <c r="C14" s="542"/>
      <c r="D14" s="75"/>
      <c r="E14" s="74"/>
      <c r="F14" s="52"/>
      <c r="G14" s="239"/>
    </row>
    <row r="15" spans="1:7" ht="19.5">
      <c r="A15" s="238"/>
      <c r="B15" s="541"/>
      <c r="C15" s="542"/>
      <c r="D15" s="75"/>
      <c r="E15" s="74"/>
      <c r="F15" s="52"/>
      <c r="G15" s="239"/>
    </row>
    <row r="16" spans="1:7" ht="19.5">
      <c r="A16" s="238"/>
      <c r="B16" s="541"/>
      <c r="C16" s="542"/>
      <c r="D16" s="75"/>
      <c r="E16" s="74"/>
      <c r="F16" s="52"/>
      <c r="G16" s="239"/>
    </row>
    <row r="17" spans="1:7" ht="19.5">
      <c r="A17" s="238"/>
      <c r="B17" s="541"/>
      <c r="C17" s="542"/>
      <c r="D17" s="75"/>
      <c r="E17" s="74"/>
      <c r="F17" s="52"/>
      <c r="G17" s="239"/>
    </row>
    <row r="18" spans="1:7" ht="19.5">
      <c r="A18" s="238"/>
      <c r="B18" s="541"/>
      <c r="C18" s="542"/>
      <c r="D18" s="75"/>
      <c r="E18" s="74"/>
      <c r="F18" s="52"/>
      <c r="G18" s="239"/>
    </row>
    <row r="19" spans="1:7" ht="19.5">
      <c r="A19" s="238"/>
      <c r="B19" s="541"/>
      <c r="C19" s="542"/>
      <c r="D19" s="75"/>
      <c r="E19" s="74"/>
      <c r="F19" s="52"/>
      <c r="G19" s="239"/>
    </row>
    <row r="20" spans="1:7" ht="19.5">
      <c r="A20" s="240"/>
      <c r="B20" s="518"/>
      <c r="C20" s="520"/>
      <c r="D20" s="75"/>
      <c r="E20" s="51"/>
      <c r="F20" s="50"/>
      <c r="G20" s="239"/>
    </row>
    <row r="21" spans="1:7" ht="20.25" thickBot="1">
      <c r="A21" s="241"/>
      <c r="B21" s="543"/>
      <c r="C21" s="544"/>
      <c r="D21" s="76"/>
      <c r="E21" s="54"/>
      <c r="F21" s="53"/>
      <c r="G21" s="242"/>
    </row>
    <row r="22" spans="1:7" ht="23.25" customHeight="1" thickBot="1" thickTop="1">
      <c r="A22" s="581" t="s">
        <v>329</v>
      </c>
      <c r="B22" s="582"/>
      <c r="C22" s="582"/>
      <c r="D22" s="582"/>
      <c r="E22" s="583"/>
      <c r="F22" s="200">
        <v>370000</v>
      </c>
      <c r="G22" s="243"/>
    </row>
    <row r="23" spans="1:7" ht="23.25" customHeight="1" thickBot="1" thickTop="1">
      <c r="A23" s="581" t="s">
        <v>94</v>
      </c>
      <c r="B23" s="582"/>
      <c r="C23" s="582"/>
      <c r="D23" s="582"/>
      <c r="E23" s="583"/>
      <c r="F23" s="217">
        <v>9</v>
      </c>
      <c r="G23" s="244"/>
    </row>
    <row r="24" spans="1:7" ht="24" customHeight="1" thickBot="1" thickTop="1">
      <c r="A24" s="245" t="s">
        <v>68</v>
      </c>
      <c r="B24" s="584" t="str">
        <f>CONCATENATE("(",_xlfn.BAHTTEXT(F23),")")</f>
        <v>(เก้าบาทถ้วน)</v>
      </c>
      <c r="C24" s="584"/>
      <c r="D24" s="584"/>
      <c r="E24" s="584"/>
      <c r="F24" s="584"/>
      <c r="G24" s="585"/>
    </row>
    <row r="25" spans="1:7" ht="24" customHeight="1" thickBot="1" thickTop="1">
      <c r="A25" s="245" t="s">
        <v>156</v>
      </c>
      <c r="B25" s="127"/>
      <c r="C25" s="564" t="s">
        <v>293</v>
      </c>
      <c r="D25" s="564"/>
      <c r="E25" s="564"/>
      <c r="F25" s="564"/>
      <c r="G25" s="565"/>
    </row>
    <row r="26" spans="1:7" ht="23.25" customHeight="1" thickTop="1">
      <c r="A26" s="566"/>
      <c r="B26" s="525"/>
      <c r="C26" s="525"/>
      <c r="D26" s="525"/>
      <c r="E26" s="525"/>
      <c r="F26" s="525"/>
      <c r="G26" s="567"/>
    </row>
    <row r="27" spans="1:7" ht="19.5">
      <c r="A27" s="559">
        <f>'2ปร.5  (ก)งานอาคาร'!A26:H26</f>
        <v>0</v>
      </c>
      <c r="B27" s="519"/>
      <c r="C27" s="519"/>
      <c r="D27" s="519"/>
      <c r="E27" s="519"/>
      <c r="F27" s="519"/>
      <c r="G27" s="560"/>
    </row>
    <row r="28" spans="1:7" ht="19.5">
      <c r="A28" s="559">
        <f>'2ปร.5  (ก)งานอาคาร'!A27:H27</f>
        <v>0</v>
      </c>
      <c r="B28" s="519"/>
      <c r="C28" s="519"/>
      <c r="D28" s="519"/>
      <c r="E28" s="519"/>
      <c r="F28" s="519"/>
      <c r="G28" s="560"/>
    </row>
    <row r="29" spans="1:7" ht="19.5">
      <c r="A29" s="559">
        <f>'2ปร.5  (ก)งานอาคาร'!A28:H28</f>
        <v>0</v>
      </c>
      <c r="B29" s="519"/>
      <c r="C29" s="519"/>
      <c r="D29" s="519"/>
      <c r="E29" s="519"/>
      <c r="F29" s="519"/>
      <c r="G29" s="560"/>
    </row>
    <row r="30" spans="1:7" ht="19.5">
      <c r="A30" s="559"/>
      <c r="B30" s="519"/>
      <c r="C30" s="519"/>
      <c r="D30" s="519"/>
      <c r="E30" s="519"/>
      <c r="F30" s="519"/>
      <c r="G30" s="560"/>
    </row>
    <row r="31" spans="1:7" ht="19.5">
      <c r="A31" s="559" t="s">
        <v>306</v>
      </c>
      <c r="B31" s="519"/>
      <c r="C31" s="519"/>
      <c r="D31" s="519"/>
      <c r="E31" s="519"/>
      <c r="F31" s="519"/>
      <c r="G31" s="560"/>
    </row>
    <row r="32" spans="1:7" ht="19.5">
      <c r="A32" s="559" t="s">
        <v>103</v>
      </c>
      <c r="B32" s="519"/>
      <c r="C32" s="519"/>
      <c r="D32" s="519"/>
      <c r="E32" s="519"/>
      <c r="F32" s="519"/>
      <c r="G32" s="560"/>
    </row>
    <row r="33" spans="1:7" ht="19.5">
      <c r="A33" s="559" t="s">
        <v>111</v>
      </c>
      <c r="B33" s="519"/>
      <c r="C33" s="519"/>
      <c r="D33" s="519"/>
      <c r="E33" s="519"/>
      <c r="F33" s="519"/>
      <c r="G33" s="560"/>
    </row>
    <row r="34" spans="1:7" ht="19.5">
      <c r="A34" s="559"/>
      <c r="B34" s="519"/>
      <c r="C34" s="519"/>
      <c r="D34" s="519"/>
      <c r="E34" s="519"/>
      <c r="F34" s="519"/>
      <c r="G34" s="560"/>
    </row>
    <row r="35" spans="1:7" ht="19.5">
      <c r="A35" s="559" t="s">
        <v>298</v>
      </c>
      <c r="B35" s="519"/>
      <c r="C35" s="519"/>
      <c r="D35" s="519"/>
      <c r="E35" s="519"/>
      <c r="F35" s="519"/>
      <c r="G35" s="560"/>
    </row>
    <row r="36" spans="1:7" ht="19.5">
      <c r="A36" s="559" t="s">
        <v>296</v>
      </c>
      <c r="B36" s="519"/>
      <c r="C36" s="519"/>
      <c r="D36" s="519"/>
      <c r="E36" s="519"/>
      <c r="F36" s="519"/>
      <c r="G36" s="560"/>
    </row>
    <row r="37" spans="1:7" ht="19.5">
      <c r="A37" s="559" t="s">
        <v>158</v>
      </c>
      <c r="B37" s="519"/>
      <c r="C37" s="519"/>
      <c r="D37" s="519"/>
      <c r="E37" s="519"/>
      <c r="F37" s="519"/>
      <c r="G37" s="560"/>
    </row>
    <row r="38" spans="1:7" ht="19.5">
      <c r="A38" s="265"/>
      <c r="B38" s="13"/>
      <c r="C38" s="13"/>
      <c r="D38" s="13"/>
      <c r="E38" s="13"/>
      <c r="F38" s="13"/>
      <c r="G38" s="266"/>
    </row>
    <row r="39" spans="1:7" ht="19.5">
      <c r="A39" s="559" t="s">
        <v>299</v>
      </c>
      <c r="B39" s="519"/>
      <c r="C39" s="519"/>
      <c r="D39" s="519"/>
      <c r="E39" s="519"/>
      <c r="F39" s="519"/>
      <c r="G39" s="560"/>
    </row>
    <row r="40" spans="1:7" ht="19.5">
      <c r="A40" s="559" t="s">
        <v>297</v>
      </c>
      <c r="B40" s="519"/>
      <c r="C40" s="519"/>
      <c r="D40" s="519"/>
      <c r="E40" s="519"/>
      <c r="F40" s="519"/>
      <c r="G40" s="560"/>
    </row>
    <row r="41" spans="1:7" ht="20.25" thickBot="1">
      <c r="A41" s="578" t="s">
        <v>160</v>
      </c>
      <c r="B41" s="579"/>
      <c r="C41" s="579"/>
      <c r="D41" s="579"/>
      <c r="E41" s="579"/>
      <c r="F41" s="579"/>
      <c r="G41" s="580"/>
    </row>
  </sheetData>
  <sheetProtection/>
  <mergeCells count="42">
    <mergeCell ref="A2:G2"/>
    <mergeCell ref="A3:G3"/>
    <mergeCell ref="A4:G4"/>
    <mergeCell ref="A5:G5"/>
    <mergeCell ref="A1:F1"/>
    <mergeCell ref="A6:G6"/>
    <mergeCell ref="A7:A8"/>
    <mergeCell ref="B7:C8"/>
    <mergeCell ref="G7:G8"/>
    <mergeCell ref="B9:C9"/>
    <mergeCell ref="B20:C20"/>
    <mergeCell ref="E7:E8"/>
    <mergeCell ref="B16:C16"/>
    <mergeCell ref="B17:C17"/>
    <mergeCell ref="B18:C18"/>
    <mergeCell ref="B21:C21"/>
    <mergeCell ref="B10:C10"/>
    <mergeCell ref="A29:G29"/>
    <mergeCell ref="A30:G30"/>
    <mergeCell ref="B11:C11"/>
    <mergeCell ref="B19:C19"/>
    <mergeCell ref="B12:C12"/>
    <mergeCell ref="B13:C13"/>
    <mergeCell ref="B14:C14"/>
    <mergeCell ref="B15:C15"/>
    <mergeCell ref="A32:G32"/>
    <mergeCell ref="A33:G33"/>
    <mergeCell ref="A22:E22"/>
    <mergeCell ref="C25:G25"/>
    <mergeCell ref="A26:G26"/>
    <mergeCell ref="A27:G27"/>
    <mergeCell ref="A23:E23"/>
    <mergeCell ref="B24:G24"/>
    <mergeCell ref="A28:G28"/>
    <mergeCell ref="A31:G31"/>
    <mergeCell ref="A41:G41"/>
    <mergeCell ref="A34:G34"/>
    <mergeCell ref="A35:G35"/>
    <mergeCell ref="A36:G36"/>
    <mergeCell ref="A37:G37"/>
    <mergeCell ref="A39:G39"/>
    <mergeCell ref="A40:G40"/>
  </mergeCells>
  <printOptions/>
  <pageMargins left="0.5905511811023623" right="0" top="0.7874015748031497" bottom="0.3937007874015748" header="0" footer="0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29">
      <selection activeCell="F17" sqref="F17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tr">
        <f>'ปร.4(งานทาง)'!A1:J1</f>
        <v>บัญชีสรุปราคางานก่อสร้าง</v>
      </c>
      <c r="B1" s="505"/>
      <c r="C1" s="505"/>
      <c r="D1" s="505"/>
      <c r="E1" s="505"/>
      <c r="F1" s="505"/>
      <c r="G1" s="505"/>
      <c r="H1" s="69" t="s">
        <v>316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'ปร.4(งานทาง)'!A3:I3</f>
        <v>ชื่อโครงการ     : ก่อสร้างราวกันตกถนน บ้านจูน หมู่ที่ 4 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'ปร.4(งานทาง)'!A5:I5</f>
        <v>ประมาณราคา   : วันที่ 10  เดือน กรกฎาคม  พ.ศ.2561</v>
      </c>
      <c r="B5" s="505"/>
      <c r="C5" s="505"/>
      <c r="D5" s="505"/>
      <c r="E5" s="505"/>
      <c r="F5" s="505"/>
      <c r="G5" s="505"/>
      <c r="H5" s="553"/>
    </row>
    <row r="6" spans="1:8" ht="19.5">
      <c r="A6" s="504" t="str">
        <f>'ปร.4(งานทาง)'!A6:I6</f>
        <v>ปริมาณงาน : ก่อสร้างราวกันตก จำนวน 2 จุด ความยาวรวม 248 เมตร </v>
      </c>
      <c r="B6" s="505"/>
      <c r="C6" s="505"/>
      <c r="D6" s="505"/>
      <c r="E6" s="505"/>
      <c r="F6" s="505"/>
      <c r="G6" s="505"/>
      <c r="H6" s="553"/>
    </row>
    <row r="7" spans="1:8" ht="21.75" customHeight="1" thickBot="1">
      <c r="A7" s="598" t="s">
        <v>307</v>
      </c>
      <c r="B7" s="599"/>
      <c r="C7" s="599"/>
      <c r="D7" s="599"/>
      <c r="E7" s="599"/>
      <c r="F7" s="599"/>
      <c r="G7" s="587" t="str">
        <f>'ปร.4(งานทาง)'!J7</f>
        <v>จำนวน   4    แผ่น</v>
      </c>
      <c r="H7" s="587"/>
    </row>
    <row r="8" spans="1:8" ht="19.5">
      <c r="A8" s="549" t="s">
        <v>5</v>
      </c>
      <c r="B8" s="549" t="s">
        <v>0</v>
      </c>
      <c r="C8" s="549"/>
      <c r="D8" s="70" t="s">
        <v>63</v>
      </c>
      <c r="E8" s="46" t="s">
        <v>64</v>
      </c>
      <c r="F8" s="47" t="s">
        <v>34</v>
      </c>
      <c r="G8" s="572" t="s">
        <v>4</v>
      </c>
      <c r="H8" s="572"/>
    </row>
    <row r="9" spans="1:8" ht="20.25" thickBot="1">
      <c r="A9" s="550"/>
      <c r="B9" s="550"/>
      <c r="C9" s="550"/>
      <c r="D9" s="71" t="s">
        <v>65</v>
      </c>
      <c r="E9" s="37" t="s">
        <v>21</v>
      </c>
      <c r="F9" s="37" t="s">
        <v>21</v>
      </c>
      <c r="G9" s="550"/>
      <c r="H9" s="550"/>
    </row>
    <row r="10" spans="1:8" ht="20.25" thickTop="1">
      <c r="A10" s="15">
        <v>1</v>
      </c>
      <c r="B10" s="551" t="s">
        <v>310</v>
      </c>
      <c r="C10" s="552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551" t="s">
        <v>66</v>
      </c>
      <c r="H10" s="552"/>
    </row>
    <row r="11" spans="1:8" ht="19.5">
      <c r="A11" s="17"/>
      <c r="B11" s="541"/>
      <c r="C11" s="542"/>
      <c r="D11" s="75"/>
      <c r="E11" s="74"/>
      <c r="F11" s="52"/>
      <c r="G11" s="541" t="s">
        <v>155</v>
      </c>
      <c r="H11" s="542"/>
    </row>
    <row r="12" spans="1:8" ht="19.5">
      <c r="A12" s="17"/>
      <c r="B12" s="541"/>
      <c r="C12" s="542"/>
      <c r="D12" s="75"/>
      <c r="E12" s="51"/>
      <c r="F12" s="75"/>
      <c r="G12" s="541" t="s">
        <v>71</v>
      </c>
      <c r="H12" s="542"/>
    </row>
    <row r="13" spans="1:8" ht="19.5">
      <c r="A13" s="17"/>
      <c r="B13" s="518"/>
      <c r="C13" s="520"/>
      <c r="D13" s="75"/>
      <c r="E13" s="51"/>
      <c r="F13" s="50"/>
      <c r="G13" s="541" t="s">
        <v>154</v>
      </c>
      <c r="H13" s="542"/>
    </row>
    <row r="14" spans="1:8" ht="19.5">
      <c r="A14" s="50"/>
      <c r="B14" s="518"/>
      <c r="C14" s="520"/>
      <c r="D14" s="75"/>
      <c r="E14" s="51"/>
      <c r="F14" s="50"/>
      <c r="G14" s="541" t="s">
        <v>67</v>
      </c>
      <c r="H14" s="542"/>
    </row>
    <row r="15" spans="1:8" ht="19.5">
      <c r="A15" s="50"/>
      <c r="B15" s="518"/>
      <c r="C15" s="520"/>
      <c r="D15" s="75"/>
      <c r="E15" s="51"/>
      <c r="F15" s="50"/>
      <c r="G15" s="44" t="s">
        <v>318</v>
      </c>
      <c r="H15" s="45"/>
    </row>
    <row r="16" spans="1:8" ht="19.5">
      <c r="A16" s="50"/>
      <c r="B16" s="18"/>
      <c r="C16" s="49"/>
      <c r="D16" s="75"/>
      <c r="E16" s="51"/>
      <c r="F16" s="50"/>
      <c r="G16" s="541" t="s">
        <v>317</v>
      </c>
      <c r="H16" s="542"/>
    </row>
    <row r="17" spans="1:8" ht="20.25" thickBot="1">
      <c r="A17" s="50"/>
      <c r="B17" s="518"/>
      <c r="C17" s="520"/>
      <c r="D17" s="75"/>
      <c r="E17" s="51"/>
      <c r="F17" s="50"/>
      <c r="G17" s="541" t="s">
        <v>319</v>
      </c>
      <c r="H17" s="542"/>
    </row>
    <row r="18" spans="1:8" ht="21" thickBot="1" thickTop="1">
      <c r="A18" s="594" t="s">
        <v>264</v>
      </c>
      <c r="B18" s="595"/>
      <c r="C18" s="595"/>
      <c r="D18" s="595"/>
      <c r="E18" s="596"/>
      <c r="F18" s="201">
        <f>SUM(F10:F17)</f>
        <v>605818234.34</v>
      </c>
      <c r="G18" s="530" t="s">
        <v>101</v>
      </c>
      <c r="H18" s="531"/>
    </row>
    <row r="19" spans="1:8" ht="21" thickBot="1" thickTop="1">
      <c r="A19" s="594" t="s">
        <v>94</v>
      </c>
      <c r="B19" s="595"/>
      <c r="C19" s="595"/>
      <c r="D19" s="595"/>
      <c r="E19" s="596"/>
      <c r="F19" s="200">
        <v>370000</v>
      </c>
      <c r="G19" s="535" t="s">
        <v>260</v>
      </c>
      <c r="H19" s="536"/>
    </row>
    <row r="20" spans="1:8" ht="24" customHeight="1" thickBot="1" thickTop="1">
      <c r="A20" s="56" t="s">
        <v>68</v>
      </c>
      <c r="B20" s="537" t="str">
        <f>CONCATENATE("(",_xlfn.BAHTTEXT(F19),")")</f>
        <v>(สามแสนเจ็ดหมื่นบาทถ้วน)</v>
      </c>
      <c r="C20" s="537"/>
      <c r="D20" s="537"/>
      <c r="E20" s="537"/>
      <c r="F20" s="538"/>
      <c r="G20" s="127"/>
      <c r="H20" s="128"/>
    </row>
    <row r="21" spans="1:8" ht="24" customHeight="1" thickBot="1" thickTop="1">
      <c r="A21" s="56" t="s">
        <v>156</v>
      </c>
      <c r="B21" s="127"/>
      <c r="C21" s="564" t="s">
        <v>293</v>
      </c>
      <c r="D21" s="564"/>
      <c r="E21" s="564"/>
      <c r="F21" s="564"/>
      <c r="G21" s="564"/>
      <c r="H21" s="597"/>
    </row>
    <row r="22" spans="1:8" ht="23.25" customHeight="1" thickTop="1">
      <c r="A22" s="524"/>
      <c r="B22" s="525"/>
      <c r="C22" s="525"/>
      <c r="D22" s="525"/>
      <c r="E22" s="525"/>
      <c r="F22" s="525"/>
      <c r="G22" s="525"/>
      <c r="H22" s="526"/>
    </row>
    <row r="23" spans="1:8" ht="19.5">
      <c r="A23" s="518" t="s">
        <v>247</v>
      </c>
      <c r="B23" s="519"/>
      <c r="C23" s="519"/>
      <c r="D23" s="519"/>
      <c r="E23" s="519"/>
      <c r="F23" s="519"/>
      <c r="G23" s="519"/>
      <c r="H23" s="520"/>
    </row>
    <row r="24" spans="1:8" ht="19.5">
      <c r="A24" s="518" t="s">
        <v>294</v>
      </c>
      <c r="B24" s="519"/>
      <c r="C24" s="519"/>
      <c r="D24" s="519"/>
      <c r="E24" s="519"/>
      <c r="F24" s="519"/>
      <c r="G24" s="519"/>
      <c r="H24" s="520"/>
    </row>
    <row r="25" spans="1:8" ht="19.5">
      <c r="A25" s="518" t="s">
        <v>295</v>
      </c>
      <c r="B25" s="519"/>
      <c r="C25" s="519"/>
      <c r="D25" s="519"/>
      <c r="E25" s="519"/>
      <c r="F25" s="519"/>
      <c r="G25" s="519"/>
      <c r="H25" s="520"/>
    </row>
    <row r="26" spans="1:8" ht="19.5">
      <c r="A26" s="518"/>
      <c r="B26" s="519"/>
      <c r="C26" s="519"/>
      <c r="D26" s="519"/>
      <c r="E26" s="519"/>
      <c r="F26" s="519"/>
      <c r="G26" s="519"/>
      <c r="H26" s="520"/>
    </row>
    <row r="27" spans="1:8" ht="19.5">
      <c r="A27" s="518" t="s">
        <v>306</v>
      </c>
      <c r="B27" s="519"/>
      <c r="C27" s="519"/>
      <c r="D27" s="519"/>
      <c r="E27" s="519"/>
      <c r="F27" s="519"/>
      <c r="G27" s="519"/>
      <c r="H27" s="520"/>
    </row>
    <row r="28" spans="1:8" ht="19.5">
      <c r="A28" s="518" t="s">
        <v>103</v>
      </c>
      <c r="B28" s="519"/>
      <c r="C28" s="519"/>
      <c r="D28" s="519"/>
      <c r="E28" s="519"/>
      <c r="F28" s="519"/>
      <c r="G28" s="519"/>
      <c r="H28" s="520"/>
    </row>
    <row r="29" spans="1:8" ht="19.5">
      <c r="A29" s="518" t="s">
        <v>111</v>
      </c>
      <c r="B29" s="519"/>
      <c r="C29" s="519"/>
      <c r="D29" s="519"/>
      <c r="E29" s="519"/>
      <c r="F29" s="519"/>
      <c r="G29" s="519"/>
      <c r="H29" s="520"/>
    </row>
    <row r="30" spans="1:8" ht="19.5">
      <c r="A30" s="518"/>
      <c r="B30" s="519"/>
      <c r="C30" s="519"/>
      <c r="D30" s="519"/>
      <c r="E30" s="519"/>
      <c r="F30" s="519"/>
      <c r="G30" s="519"/>
      <c r="H30" s="520"/>
    </row>
    <row r="31" spans="1:8" ht="19.5">
      <c r="A31" s="518" t="s">
        <v>298</v>
      </c>
      <c r="B31" s="519"/>
      <c r="C31" s="519"/>
      <c r="D31" s="519"/>
      <c r="E31" s="519"/>
      <c r="F31" s="519"/>
      <c r="G31" s="519"/>
      <c r="H31" s="520"/>
    </row>
    <row r="32" spans="1:8" ht="19.5">
      <c r="A32" s="518" t="s">
        <v>296</v>
      </c>
      <c r="B32" s="519"/>
      <c r="C32" s="519"/>
      <c r="D32" s="519"/>
      <c r="E32" s="519"/>
      <c r="F32" s="519"/>
      <c r="G32" s="519"/>
      <c r="H32" s="520"/>
    </row>
    <row r="33" spans="1:8" ht="19.5">
      <c r="A33" s="518" t="s">
        <v>158</v>
      </c>
      <c r="B33" s="519"/>
      <c r="C33" s="519"/>
      <c r="D33" s="519"/>
      <c r="E33" s="519"/>
      <c r="F33" s="519"/>
      <c r="G33" s="519"/>
      <c r="H33" s="520"/>
    </row>
    <row r="34" spans="1:8" ht="19.5">
      <c r="A34" s="518" t="s">
        <v>299</v>
      </c>
      <c r="B34" s="519"/>
      <c r="C34" s="519"/>
      <c r="D34" s="519"/>
      <c r="E34" s="519"/>
      <c r="F34" s="519"/>
      <c r="G34" s="519"/>
      <c r="H34" s="520"/>
    </row>
    <row r="35" spans="1:8" ht="19.5">
      <c r="A35" s="518" t="s">
        <v>297</v>
      </c>
      <c r="B35" s="519"/>
      <c r="C35" s="519"/>
      <c r="D35" s="519"/>
      <c r="E35" s="519"/>
      <c r="F35" s="519"/>
      <c r="G35" s="519"/>
      <c r="H35" s="520"/>
    </row>
    <row r="36" spans="1:8" ht="19.5">
      <c r="A36" s="518" t="s">
        <v>160</v>
      </c>
      <c r="B36" s="519"/>
      <c r="C36" s="519"/>
      <c r="D36" s="519"/>
      <c r="E36" s="519"/>
      <c r="F36" s="519"/>
      <c r="G36" s="519"/>
      <c r="H36" s="520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202"/>
      <c r="B39" s="203"/>
      <c r="C39" s="203"/>
      <c r="D39" s="203"/>
      <c r="E39" s="203"/>
      <c r="F39" s="203"/>
      <c r="G39" s="203"/>
      <c r="H39" s="204"/>
    </row>
    <row r="40" spans="1:8" ht="19.5">
      <c r="A40" s="18"/>
      <c r="B40" s="13"/>
      <c r="C40" s="13"/>
      <c r="D40" s="13"/>
      <c r="E40" s="13"/>
      <c r="F40" s="13"/>
      <c r="G40" s="13"/>
      <c r="H40" s="49"/>
    </row>
    <row r="41" spans="1:6" ht="19.5">
      <c r="A41" s="18"/>
      <c r="B41" s="13"/>
      <c r="C41" s="13"/>
      <c r="D41" s="13"/>
      <c r="E41" s="13"/>
      <c r="F41" s="13"/>
    </row>
  </sheetData>
  <sheetProtection/>
  <mergeCells count="46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7:C17"/>
    <mergeCell ref="G17:H17"/>
    <mergeCell ref="A18:E18"/>
    <mergeCell ref="G18:H18"/>
    <mergeCell ref="A26:H26"/>
    <mergeCell ref="A27:H27"/>
    <mergeCell ref="A28:H28"/>
    <mergeCell ref="A29:H29"/>
    <mergeCell ref="A19:E19"/>
    <mergeCell ref="G19:H19"/>
    <mergeCell ref="B20:F20"/>
    <mergeCell ref="C21:H21"/>
    <mergeCell ref="A22:H22"/>
    <mergeCell ref="A23:H23"/>
    <mergeCell ref="A36:H36"/>
    <mergeCell ref="G16:H16"/>
    <mergeCell ref="A30:H30"/>
    <mergeCell ref="A31:H31"/>
    <mergeCell ref="A32:H32"/>
    <mergeCell ref="A33:H33"/>
    <mergeCell ref="A34:H34"/>
    <mergeCell ref="A35:H35"/>
    <mergeCell ref="A24:H24"/>
    <mergeCell ref="A25:H25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zoomScalePageLayoutView="0" workbookViewId="0" topLeftCell="A21">
      <selection activeCell="A21" sqref="A21:H21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tr">
        <f>'ปร.4(งานทาง)'!A1:J1</f>
        <v>บัญชีสรุปราคางานก่อสร้าง</v>
      </c>
      <c r="B1" s="505"/>
      <c r="C1" s="505"/>
      <c r="D1" s="505"/>
      <c r="E1" s="505"/>
      <c r="F1" s="505"/>
      <c r="G1" s="505"/>
      <c r="H1" s="69" t="s">
        <v>316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'ปร.4(งานทาง)'!A3:I3</f>
        <v>ชื่อโครงการ     : ก่อสร้างราวกันตกถนน บ้านจูน หมู่ที่ 4 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'ปร.4(งานทาง)'!A5:I5</f>
        <v>ประมาณราคา   : วันที่ 10  เดือน กรกฎาคม  พ.ศ.2561</v>
      </c>
      <c r="B5" s="505"/>
      <c r="C5" s="505"/>
      <c r="D5" s="505"/>
      <c r="E5" s="505"/>
      <c r="F5" s="505"/>
      <c r="G5" s="505"/>
      <c r="H5" s="553"/>
    </row>
    <row r="6" spans="1:8" ht="19.5">
      <c r="A6" s="504" t="str">
        <f>'ปร.4(งานทาง)'!A6:I6</f>
        <v>ปริมาณงาน : ก่อสร้างราวกันตก จำนวน 2 จุด ความยาวรวม 248 เมตร </v>
      </c>
      <c r="B6" s="505"/>
      <c r="C6" s="505"/>
      <c r="D6" s="505"/>
      <c r="E6" s="505"/>
      <c r="F6" s="505"/>
      <c r="G6" s="505"/>
      <c r="H6" s="553"/>
    </row>
    <row r="7" spans="1:8" ht="21.75" customHeight="1" thickBot="1">
      <c r="A7" s="598" t="s">
        <v>307</v>
      </c>
      <c r="B7" s="599"/>
      <c r="C7" s="599"/>
      <c r="D7" s="599"/>
      <c r="E7" s="599"/>
      <c r="F7" s="599"/>
      <c r="G7" s="587" t="str">
        <f>'ปร.4(งานทาง)'!J7</f>
        <v>จำนวน   4    แผ่น</v>
      </c>
      <c r="H7" s="587"/>
    </row>
    <row r="8" spans="1:8" ht="19.5">
      <c r="A8" s="549" t="s">
        <v>5</v>
      </c>
      <c r="B8" s="549" t="s">
        <v>0</v>
      </c>
      <c r="C8" s="549"/>
      <c r="D8" s="70" t="s">
        <v>63</v>
      </c>
      <c r="E8" s="46" t="s">
        <v>64</v>
      </c>
      <c r="F8" s="47" t="s">
        <v>34</v>
      </c>
      <c r="G8" s="572" t="s">
        <v>4</v>
      </c>
      <c r="H8" s="572"/>
    </row>
    <row r="9" spans="1:8" ht="20.25" thickBot="1">
      <c r="A9" s="550"/>
      <c r="B9" s="550"/>
      <c r="C9" s="550"/>
      <c r="D9" s="71" t="s">
        <v>65</v>
      </c>
      <c r="E9" s="37" t="s">
        <v>21</v>
      </c>
      <c r="F9" s="37" t="s">
        <v>21</v>
      </c>
      <c r="G9" s="550"/>
      <c r="H9" s="550"/>
    </row>
    <row r="10" spans="1:8" ht="20.25" thickTop="1">
      <c r="A10" s="15">
        <v>1</v>
      </c>
      <c r="B10" s="551" t="s">
        <v>309</v>
      </c>
      <c r="C10" s="552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551" t="s">
        <v>66</v>
      </c>
      <c r="H10" s="552"/>
    </row>
    <row r="11" spans="1:8" ht="19.5">
      <c r="A11" s="17"/>
      <c r="B11" s="541"/>
      <c r="C11" s="542"/>
      <c r="D11" s="75"/>
      <c r="E11" s="74"/>
      <c r="F11" s="52"/>
      <c r="G11" s="541" t="s">
        <v>155</v>
      </c>
      <c r="H11" s="542"/>
    </row>
    <row r="12" spans="1:8" ht="19.5">
      <c r="A12" s="17"/>
      <c r="B12" s="541"/>
      <c r="C12" s="542"/>
      <c r="D12" s="75"/>
      <c r="E12" s="51"/>
      <c r="F12" s="75"/>
      <c r="G12" s="541" t="s">
        <v>71</v>
      </c>
      <c r="H12" s="542"/>
    </row>
    <row r="13" spans="1:8" ht="19.5">
      <c r="A13" s="17"/>
      <c r="B13" s="518"/>
      <c r="C13" s="520"/>
      <c r="D13" s="75"/>
      <c r="E13" s="51"/>
      <c r="F13" s="50"/>
      <c r="G13" s="541" t="s">
        <v>154</v>
      </c>
      <c r="H13" s="542"/>
    </row>
    <row r="14" spans="1:8" ht="19.5">
      <c r="A14" s="50"/>
      <c r="B14" s="518"/>
      <c r="C14" s="520"/>
      <c r="D14" s="75"/>
      <c r="E14" s="51"/>
      <c r="F14" s="50"/>
      <c r="G14" s="541" t="s">
        <v>67</v>
      </c>
      <c r="H14" s="542"/>
    </row>
    <row r="15" spans="1:8" ht="19.5">
      <c r="A15" s="50"/>
      <c r="B15" s="518"/>
      <c r="C15" s="520"/>
      <c r="D15" s="75"/>
      <c r="E15" s="51"/>
      <c r="F15" s="50"/>
      <c r="G15" s="44" t="s">
        <v>309</v>
      </c>
      <c r="H15" s="45"/>
    </row>
    <row r="16" spans="1:8" ht="20.25" thickBot="1">
      <c r="A16" s="50"/>
      <c r="B16" s="518"/>
      <c r="C16" s="520"/>
      <c r="D16" s="75"/>
      <c r="E16" s="51"/>
      <c r="F16" s="50"/>
      <c r="G16" s="541" t="s">
        <v>315</v>
      </c>
      <c r="H16" s="542"/>
    </row>
    <row r="17" spans="1:8" ht="21" thickBot="1" thickTop="1">
      <c r="A17" s="594" t="s">
        <v>264</v>
      </c>
      <c r="B17" s="595"/>
      <c r="C17" s="595"/>
      <c r="D17" s="595"/>
      <c r="E17" s="596"/>
      <c r="F17" s="201">
        <f>SUM(F10:F16)</f>
        <v>605818234.34</v>
      </c>
      <c r="G17" s="530" t="s">
        <v>101</v>
      </c>
      <c r="H17" s="531"/>
    </row>
    <row r="18" spans="1:8" ht="21" thickBot="1" thickTop="1">
      <c r="A18" s="594" t="s">
        <v>94</v>
      </c>
      <c r="B18" s="595"/>
      <c r="C18" s="595"/>
      <c r="D18" s="595"/>
      <c r="E18" s="596"/>
      <c r="F18" s="200">
        <v>370000</v>
      </c>
      <c r="G18" s="535" t="s">
        <v>260</v>
      </c>
      <c r="H18" s="536"/>
    </row>
    <row r="19" spans="1:8" ht="24" customHeight="1" thickBot="1" thickTop="1">
      <c r="A19" s="56" t="s">
        <v>68</v>
      </c>
      <c r="B19" s="537" t="str">
        <f>CONCATENATE("(",_xlfn.BAHTTEXT(F18),")")</f>
        <v>(สามแสนเจ็ดหมื่นบาทถ้วน)</v>
      </c>
      <c r="C19" s="537"/>
      <c r="D19" s="537"/>
      <c r="E19" s="537"/>
      <c r="F19" s="538"/>
      <c r="G19" s="127"/>
      <c r="H19" s="128"/>
    </row>
    <row r="20" spans="1:8" ht="24" customHeight="1" thickBot="1" thickTop="1">
      <c r="A20" s="56" t="s">
        <v>156</v>
      </c>
      <c r="B20" s="127"/>
      <c r="C20" s="564" t="s">
        <v>293</v>
      </c>
      <c r="D20" s="564"/>
      <c r="E20" s="564"/>
      <c r="F20" s="564"/>
      <c r="G20" s="564"/>
      <c r="H20" s="597"/>
    </row>
    <row r="21" spans="1:8" ht="23.25" customHeight="1" thickTop="1">
      <c r="A21" s="524"/>
      <c r="B21" s="525"/>
      <c r="C21" s="525"/>
      <c r="D21" s="525"/>
      <c r="E21" s="525"/>
      <c r="F21" s="525"/>
      <c r="G21" s="525"/>
      <c r="H21" s="526"/>
    </row>
    <row r="22" spans="1:8" ht="19.5">
      <c r="A22" s="518" t="s">
        <v>247</v>
      </c>
      <c r="B22" s="519"/>
      <c r="C22" s="519"/>
      <c r="D22" s="519"/>
      <c r="E22" s="519"/>
      <c r="F22" s="519"/>
      <c r="G22" s="519"/>
      <c r="H22" s="520"/>
    </row>
    <row r="23" spans="1:8" ht="19.5">
      <c r="A23" s="518" t="s">
        <v>294</v>
      </c>
      <c r="B23" s="519"/>
      <c r="C23" s="519"/>
      <c r="D23" s="519"/>
      <c r="E23" s="519"/>
      <c r="F23" s="519"/>
      <c r="G23" s="519"/>
      <c r="H23" s="520"/>
    </row>
    <row r="24" spans="1:8" ht="19.5">
      <c r="A24" s="518" t="s">
        <v>295</v>
      </c>
      <c r="B24" s="519"/>
      <c r="C24" s="519"/>
      <c r="D24" s="519"/>
      <c r="E24" s="519"/>
      <c r="F24" s="519"/>
      <c r="G24" s="519"/>
      <c r="H24" s="520"/>
    </row>
    <row r="25" spans="1:8" ht="19.5">
      <c r="A25" s="518"/>
      <c r="B25" s="519"/>
      <c r="C25" s="519"/>
      <c r="D25" s="519"/>
      <c r="E25" s="519"/>
      <c r="F25" s="519"/>
      <c r="G25" s="519"/>
      <c r="H25" s="520"/>
    </row>
    <row r="26" spans="1:8" ht="19.5">
      <c r="A26" s="518" t="s">
        <v>306</v>
      </c>
      <c r="B26" s="519"/>
      <c r="C26" s="519"/>
      <c r="D26" s="519"/>
      <c r="E26" s="519"/>
      <c r="F26" s="519"/>
      <c r="G26" s="519"/>
      <c r="H26" s="520"/>
    </row>
    <row r="27" spans="1:8" ht="19.5">
      <c r="A27" s="518" t="s">
        <v>103</v>
      </c>
      <c r="B27" s="519"/>
      <c r="C27" s="519"/>
      <c r="D27" s="519"/>
      <c r="E27" s="519"/>
      <c r="F27" s="519"/>
      <c r="G27" s="519"/>
      <c r="H27" s="520"/>
    </row>
    <row r="28" spans="1:8" ht="19.5">
      <c r="A28" s="518" t="s">
        <v>111</v>
      </c>
      <c r="B28" s="519"/>
      <c r="C28" s="519"/>
      <c r="D28" s="519"/>
      <c r="E28" s="519"/>
      <c r="F28" s="519"/>
      <c r="G28" s="519"/>
      <c r="H28" s="520"/>
    </row>
    <row r="29" spans="1:8" ht="19.5">
      <c r="A29" s="518"/>
      <c r="B29" s="519"/>
      <c r="C29" s="519"/>
      <c r="D29" s="519"/>
      <c r="E29" s="519"/>
      <c r="F29" s="519"/>
      <c r="G29" s="519"/>
      <c r="H29" s="520"/>
    </row>
    <row r="30" spans="1:8" ht="19.5">
      <c r="A30" s="518" t="s">
        <v>298</v>
      </c>
      <c r="B30" s="519"/>
      <c r="C30" s="519"/>
      <c r="D30" s="519"/>
      <c r="E30" s="519"/>
      <c r="F30" s="519"/>
      <c r="G30" s="519"/>
      <c r="H30" s="520"/>
    </row>
    <row r="31" spans="1:8" ht="19.5">
      <c r="A31" s="518" t="s">
        <v>296</v>
      </c>
      <c r="B31" s="519"/>
      <c r="C31" s="519"/>
      <c r="D31" s="519"/>
      <c r="E31" s="519"/>
      <c r="F31" s="519"/>
      <c r="G31" s="519"/>
      <c r="H31" s="520"/>
    </row>
    <row r="32" spans="1:8" ht="19.5">
      <c r="A32" s="518" t="s">
        <v>158</v>
      </c>
      <c r="B32" s="519"/>
      <c r="C32" s="519"/>
      <c r="D32" s="519"/>
      <c r="E32" s="519"/>
      <c r="F32" s="519"/>
      <c r="G32" s="519"/>
      <c r="H32" s="520"/>
    </row>
    <row r="33" spans="1:8" ht="19.5">
      <c r="A33" s="518" t="s">
        <v>299</v>
      </c>
      <c r="B33" s="519"/>
      <c r="C33" s="519"/>
      <c r="D33" s="519"/>
      <c r="E33" s="519"/>
      <c r="F33" s="519"/>
      <c r="G33" s="519"/>
      <c r="H33" s="520"/>
    </row>
    <row r="34" spans="1:8" ht="19.5">
      <c r="A34" s="518" t="s">
        <v>297</v>
      </c>
      <c r="B34" s="519"/>
      <c r="C34" s="519"/>
      <c r="D34" s="519"/>
      <c r="E34" s="519"/>
      <c r="F34" s="519"/>
      <c r="G34" s="519"/>
      <c r="H34" s="520"/>
    </row>
    <row r="35" spans="1:8" ht="19.5">
      <c r="A35" s="518" t="s">
        <v>160</v>
      </c>
      <c r="B35" s="519"/>
      <c r="C35" s="519"/>
      <c r="D35" s="519"/>
      <c r="E35" s="519"/>
      <c r="F35" s="519"/>
      <c r="G35" s="519"/>
      <c r="H35" s="520"/>
    </row>
    <row r="36" spans="1:8" ht="19.5">
      <c r="A36" s="18"/>
      <c r="B36" s="13"/>
      <c r="C36" s="13"/>
      <c r="D36" s="13"/>
      <c r="E36" s="13"/>
      <c r="F36" s="13"/>
      <c r="G36" s="13"/>
      <c r="H36" s="49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202"/>
      <c r="B38" s="203"/>
      <c r="C38" s="203"/>
      <c r="D38" s="203"/>
      <c r="E38" s="203"/>
      <c r="F38" s="203"/>
      <c r="G38" s="203"/>
      <c r="H38" s="204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6" ht="19.5">
      <c r="A40" s="18"/>
      <c r="B40" s="13"/>
      <c r="C40" s="13"/>
      <c r="D40" s="13"/>
      <c r="E40" s="13"/>
      <c r="F40" s="13"/>
    </row>
  </sheetData>
  <sheetProtection/>
  <mergeCells count="45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6:C16"/>
    <mergeCell ref="G16:H16"/>
    <mergeCell ref="A17:E17"/>
    <mergeCell ref="G17:H17"/>
    <mergeCell ref="A18:E18"/>
    <mergeCell ref="G18:H18"/>
    <mergeCell ref="B19:F19"/>
    <mergeCell ref="C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5:H35"/>
    <mergeCell ref="A29:H29"/>
    <mergeCell ref="A30:H30"/>
    <mergeCell ref="A31:H31"/>
    <mergeCell ref="A32:H32"/>
    <mergeCell ref="A33:H33"/>
    <mergeCell ref="A34:H34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zoomScalePageLayoutView="0" workbookViewId="0" topLeftCell="A5">
      <selection activeCell="K16" sqref="K16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tr">
        <f>'ปร.4(งานทาง)'!A1:J1</f>
        <v>บัญชีสรุปราคางานก่อสร้าง</v>
      </c>
      <c r="B1" s="505"/>
      <c r="C1" s="505"/>
      <c r="D1" s="505"/>
      <c r="E1" s="505"/>
      <c r="F1" s="505"/>
      <c r="G1" s="505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'ปร.4(งานทาง)'!A3:I3</f>
        <v>ชื่อโครงการ     : ก่อสร้างราวกันตกถนน บ้านจูน หมู่ที่ 4 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'ปร.4(งานทาง)'!A5:I5</f>
        <v>ประมาณราคา   : วันที่ 10  เดือน กรกฎาคม  พ.ศ.2561</v>
      </c>
      <c r="B5" s="505"/>
      <c r="C5" s="505"/>
      <c r="D5" s="505"/>
      <c r="E5" s="505"/>
      <c r="F5" s="505"/>
      <c r="G5" s="505"/>
      <c r="H5" s="553"/>
    </row>
    <row r="6" spans="1:8" ht="19.5">
      <c r="A6" s="504" t="str">
        <f>'ปร.4(งานทาง)'!A6:I6</f>
        <v>ปริมาณงาน : ก่อสร้างราวกันตก จำนวน 2 จุด ความยาวรวม 248 เมตร </v>
      </c>
      <c r="B6" s="505"/>
      <c r="C6" s="505"/>
      <c r="D6" s="505"/>
      <c r="E6" s="505"/>
      <c r="F6" s="505"/>
      <c r="G6" s="505"/>
      <c r="H6" s="553"/>
    </row>
    <row r="7" spans="1:8" ht="21.75" customHeight="1" thickBot="1">
      <c r="A7" s="598" t="s">
        <v>307</v>
      </c>
      <c r="B7" s="599"/>
      <c r="C7" s="599"/>
      <c r="D7" s="599"/>
      <c r="E7" s="599"/>
      <c r="F7" s="599"/>
      <c r="G7" s="587" t="str">
        <f>'ปร.4(งานทาง)'!J7</f>
        <v>จำนวน   4    แผ่น</v>
      </c>
      <c r="H7" s="587"/>
    </row>
    <row r="8" spans="1:8" ht="19.5">
      <c r="A8" s="549" t="s">
        <v>5</v>
      </c>
      <c r="B8" s="549" t="s">
        <v>0</v>
      </c>
      <c r="C8" s="549"/>
      <c r="D8" s="70" t="s">
        <v>63</v>
      </c>
      <c r="E8" s="46" t="s">
        <v>64</v>
      </c>
      <c r="F8" s="47" t="s">
        <v>34</v>
      </c>
      <c r="G8" s="572" t="s">
        <v>4</v>
      </c>
      <c r="H8" s="572"/>
    </row>
    <row r="9" spans="1:8" ht="20.25" thickBot="1">
      <c r="A9" s="550"/>
      <c r="B9" s="550"/>
      <c r="C9" s="550"/>
      <c r="D9" s="71" t="s">
        <v>65</v>
      </c>
      <c r="E9" s="37" t="s">
        <v>21</v>
      </c>
      <c r="F9" s="37" t="s">
        <v>21</v>
      </c>
      <c r="G9" s="550"/>
      <c r="H9" s="550"/>
    </row>
    <row r="10" spans="1:8" ht="20.25" thickTop="1">
      <c r="A10" s="15">
        <v>1</v>
      </c>
      <c r="B10" s="551" t="s">
        <v>283</v>
      </c>
      <c r="C10" s="552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551" t="s">
        <v>66</v>
      </c>
      <c r="H10" s="552"/>
    </row>
    <row r="11" spans="1:8" ht="19.5">
      <c r="A11" s="17"/>
      <c r="B11" s="541"/>
      <c r="C11" s="542"/>
      <c r="D11" s="75"/>
      <c r="E11" s="74"/>
      <c r="F11" s="52"/>
      <c r="G11" s="541" t="s">
        <v>155</v>
      </c>
      <c r="H11" s="542"/>
    </row>
    <row r="12" spans="1:8" ht="19.5">
      <c r="A12" s="17"/>
      <c r="B12" s="541"/>
      <c r="C12" s="542"/>
      <c r="D12" s="75"/>
      <c r="E12" s="51"/>
      <c r="F12" s="75"/>
      <c r="G12" s="541" t="s">
        <v>71</v>
      </c>
      <c r="H12" s="542"/>
    </row>
    <row r="13" spans="1:8" ht="19.5">
      <c r="A13" s="17"/>
      <c r="B13" s="518"/>
      <c r="C13" s="520"/>
      <c r="D13" s="75"/>
      <c r="E13" s="51"/>
      <c r="F13" s="50"/>
      <c r="G13" s="541" t="s">
        <v>154</v>
      </c>
      <c r="H13" s="542"/>
    </row>
    <row r="14" spans="1:8" ht="19.5">
      <c r="A14" s="50"/>
      <c r="B14" s="518"/>
      <c r="C14" s="520"/>
      <c r="D14" s="75"/>
      <c r="E14" s="51"/>
      <c r="F14" s="50"/>
      <c r="G14" s="541" t="s">
        <v>67</v>
      </c>
      <c r="H14" s="542"/>
    </row>
    <row r="15" spans="1:8" ht="19.5">
      <c r="A15" s="50"/>
      <c r="B15" s="518"/>
      <c r="C15" s="520"/>
      <c r="D15" s="75"/>
      <c r="E15" s="51"/>
      <c r="F15" s="50"/>
      <c r="G15" s="44" t="s">
        <v>283</v>
      </c>
      <c r="H15" s="45"/>
    </row>
    <row r="16" spans="1:8" ht="20.25" thickBot="1">
      <c r="A16" s="50"/>
      <c r="B16" s="518"/>
      <c r="C16" s="520"/>
      <c r="D16" s="75"/>
      <c r="E16" s="51"/>
      <c r="F16" s="50"/>
      <c r="G16" s="541" t="s">
        <v>292</v>
      </c>
      <c r="H16" s="542"/>
    </row>
    <row r="17" spans="1:8" ht="21" thickBot="1" thickTop="1">
      <c r="A17" s="594" t="s">
        <v>264</v>
      </c>
      <c r="B17" s="595"/>
      <c r="C17" s="595"/>
      <c r="D17" s="595"/>
      <c r="E17" s="596"/>
      <c r="F17" s="201">
        <f>SUM(F10:F16)</f>
        <v>605818234.34</v>
      </c>
      <c r="G17" s="530" t="s">
        <v>101</v>
      </c>
      <c r="H17" s="531"/>
    </row>
    <row r="18" spans="1:8" ht="21" thickBot="1" thickTop="1">
      <c r="A18" s="594" t="s">
        <v>94</v>
      </c>
      <c r="B18" s="595"/>
      <c r="C18" s="595"/>
      <c r="D18" s="595"/>
      <c r="E18" s="596"/>
      <c r="F18" s="200">
        <v>370000</v>
      </c>
      <c r="G18" s="535" t="s">
        <v>260</v>
      </c>
      <c r="H18" s="536"/>
    </row>
    <row r="19" spans="1:8" ht="24" customHeight="1" thickBot="1" thickTop="1">
      <c r="A19" s="56" t="s">
        <v>68</v>
      </c>
      <c r="B19" s="537" t="str">
        <f>CONCATENATE("(",_xlfn.BAHTTEXT(F18),")")</f>
        <v>(สามแสนเจ็ดหมื่นบาทถ้วน)</v>
      </c>
      <c r="C19" s="537"/>
      <c r="D19" s="537"/>
      <c r="E19" s="537"/>
      <c r="F19" s="538"/>
      <c r="G19" s="127"/>
      <c r="H19" s="128"/>
    </row>
    <row r="20" spans="1:8" ht="24" customHeight="1" thickBot="1" thickTop="1">
      <c r="A20" s="56" t="s">
        <v>156</v>
      </c>
      <c r="B20" s="127"/>
      <c r="C20" s="564" t="s">
        <v>293</v>
      </c>
      <c r="D20" s="564"/>
      <c r="E20" s="564"/>
      <c r="F20" s="564"/>
      <c r="G20" s="564"/>
      <c r="H20" s="597"/>
    </row>
    <row r="21" spans="1:8" ht="23.25" customHeight="1" thickTop="1">
      <c r="A21" s="524"/>
      <c r="B21" s="525"/>
      <c r="C21" s="525"/>
      <c r="D21" s="525"/>
      <c r="E21" s="525"/>
      <c r="F21" s="525"/>
      <c r="G21" s="525"/>
      <c r="H21" s="526"/>
    </row>
    <row r="22" spans="1:8" ht="19.5">
      <c r="A22" s="518" t="s">
        <v>247</v>
      </c>
      <c r="B22" s="519"/>
      <c r="C22" s="519"/>
      <c r="D22" s="519"/>
      <c r="E22" s="519"/>
      <c r="F22" s="519"/>
      <c r="G22" s="519"/>
      <c r="H22" s="520"/>
    </row>
    <row r="23" spans="1:8" ht="19.5">
      <c r="A23" s="518" t="s">
        <v>294</v>
      </c>
      <c r="B23" s="519"/>
      <c r="C23" s="519"/>
      <c r="D23" s="519"/>
      <c r="E23" s="519"/>
      <c r="F23" s="519"/>
      <c r="G23" s="519"/>
      <c r="H23" s="520"/>
    </row>
    <row r="24" spans="1:8" ht="19.5">
      <c r="A24" s="518" t="s">
        <v>295</v>
      </c>
      <c r="B24" s="519"/>
      <c r="C24" s="519"/>
      <c r="D24" s="519"/>
      <c r="E24" s="519"/>
      <c r="F24" s="519"/>
      <c r="G24" s="519"/>
      <c r="H24" s="520"/>
    </row>
    <row r="25" spans="1:8" ht="19.5">
      <c r="A25" s="518"/>
      <c r="B25" s="519"/>
      <c r="C25" s="519"/>
      <c r="D25" s="519"/>
      <c r="E25" s="519"/>
      <c r="F25" s="519"/>
      <c r="G25" s="519"/>
      <c r="H25" s="520"/>
    </row>
    <row r="26" spans="1:8" ht="19.5">
      <c r="A26" s="518" t="s">
        <v>306</v>
      </c>
      <c r="B26" s="519"/>
      <c r="C26" s="519"/>
      <c r="D26" s="519"/>
      <c r="E26" s="519"/>
      <c r="F26" s="519"/>
      <c r="G26" s="519"/>
      <c r="H26" s="520"/>
    </row>
    <row r="27" spans="1:8" ht="19.5">
      <c r="A27" s="518" t="s">
        <v>103</v>
      </c>
      <c r="B27" s="519"/>
      <c r="C27" s="519"/>
      <c r="D27" s="519"/>
      <c r="E27" s="519"/>
      <c r="F27" s="519"/>
      <c r="G27" s="519"/>
      <c r="H27" s="520"/>
    </row>
    <row r="28" spans="1:8" ht="19.5">
      <c r="A28" s="518" t="s">
        <v>111</v>
      </c>
      <c r="B28" s="519"/>
      <c r="C28" s="519"/>
      <c r="D28" s="519"/>
      <c r="E28" s="519"/>
      <c r="F28" s="519"/>
      <c r="G28" s="519"/>
      <c r="H28" s="520"/>
    </row>
    <row r="29" spans="1:8" ht="19.5">
      <c r="A29" s="518"/>
      <c r="B29" s="519"/>
      <c r="C29" s="519"/>
      <c r="D29" s="519"/>
      <c r="E29" s="519"/>
      <c r="F29" s="519"/>
      <c r="G29" s="519"/>
      <c r="H29" s="520"/>
    </row>
    <row r="30" spans="1:8" ht="19.5">
      <c r="A30" s="518" t="s">
        <v>298</v>
      </c>
      <c r="B30" s="519"/>
      <c r="C30" s="519"/>
      <c r="D30" s="519"/>
      <c r="E30" s="519"/>
      <c r="F30" s="519"/>
      <c r="G30" s="519"/>
      <c r="H30" s="520"/>
    </row>
    <row r="31" spans="1:8" ht="19.5">
      <c r="A31" s="518" t="s">
        <v>296</v>
      </c>
      <c r="B31" s="519"/>
      <c r="C31" s="519"/>
      <c r="D31" s="519"/>
      <c r="E31" s="519"/>
      <c r="F31" s="519"/>
      <c r="G31" s="519"/>
      <c r="H31" s="520"/>
    </row>
    <row r="32" spans="1:8" ht="19.5">
      <c r="A32" s="518" t="s">
        <v>158</v>
      </c>
      <c r="B32" s="519"/>
      <c r="C32" s="519"/>
      <c r="D32" s="519"/>
      <c r="E32" s="519"/>
      <c r="F32" s="519"/>
      <c r="G32" s="519"/>
      <c r="H32" s="520"/>
    </row>
    <row r="33" spans="1:8" ht="19.5">
      <c r="A33" s="518" t="s">
        <v>299</v>
      </c>
      <c r="B33" s="519"/>
      <c r="C33" s="519"/>
      <c r="D33" s="519"/>
      <c r="E33" s="519"/>
      <c r="F33" s="519"/>
      <c r="G33" s="519"/>
      <c r="H33" s="520"/>
    </row>
    <row r="34" spans="1:8" ht="19.5">
      <c r="A34" s="518" t="s">
        <v>297</v>
      </c>
      <c r="B34" s="519"/>
      <c r="C34" s="519"/>
      <c r="D34" s="519"/>
      <c r="E34" s="519"/>
      <c r="F34" s="519"/>
      <c r="G34" s="519"/>
      <c r="H34" s="520"/>
    </row>
    <row r="35" spans="1:8" ht="19.5">
      <c r="A35" s="518" t="s">
        <v>160</v>
      </c>
      <c r="B35" s="519"/>
      <c r="C35" s="519"/>
      <c r="D35" s="519"/>
      <c r="E35" s="519"/>
      <c r="F35" s="519"/>
      <c r="G35" s="519"/>
      <c r="H35" s="520"/>
    </row>
    <row r="36" spans="1:8" ht="19.5">
      <c r="A36" s="18"/>
      <c r="B36" s="13"/>
      <c r="C36" s="13"/>
      <c r="D36" s="13"/>
      <c r="E36" s="13"/>
      <c r="F36" s="13"/>
      <c r="G36" s="13"/>
      <c r="H36" s="49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202"/>
      <c r="B38" s="203"/>
      <c r="C38" s="203"/>
      <c r="D38" s="203"/>
      <c r="E38" s="203"/>
      <c r="F38" s="203"/>
      <c r="G38" s="203"/>
      <c r="H38" s="204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6" ht="19.5">
      <c r="A40" s="18"/>
      <c r="B40" s="13"/>
      <c r="C40" s="13"/>
      <c r="D40" s="13"/>
      <c r="E40" s="13"/>
      <c r="F40" s="13"/>
    </row>
  </sheetData>
  <sheetProtection/>
  <mergeCells count="45">
    <mergeCell ref="A30:H30"/>
    <mergeCell ref="G12:H12"/>
    <mergeCell ref="C20:H20"/>
    <mergeCell ref="A17:E17"/>
    <mergeCell ref="A26:H26"/>
    <mergeCell ref="A27:H27"/>
    <mergeCell ref="A29:H29"/>
    <mergeCell ref="A18:E18"/>
    <mergeCell ref="A21:H21"/>
    <mergeCell ref="B14:C14"/>
    <mergeCell ref="A32:H32"/>
    <mergeCell ref="A33:H33"/>
    <mergeCell ref="A34:H34"/>
    <mergeCell ref="A35:H35"/>
    <mergeCell ref="A22:H22"/>
    <mergeCell ref="A23:H23"/>
    <mergeCell ref="A24:H24"/>
    <mergeCell ref="A25:H25"/>
    <mergeCell ref="A31:H31"/>
    <mergeCell ref="A28:H28"/>
    <mergeCell ref="G14:H14"/>
    <mergeCell ref="B15:C15"/>
    <mergeCell ref="B16:C16"/>
    <mergeCell ref="G18:H18"/>
    <mergeCell ref="B19:F19"/>
    <mergeCell ref="G16:H16"/>
    <mergeCell ref="G17:H17"/>
    <mergeCell ref="B11:C11"/>
    <mergeCell ref="G11:H11"/>
    <mergeCell ref="A6:H6"/>
    <mergeCell ref="A8:A9"/>
    <mergeCell ref="B8:C9"/>
    <mergeCell ref="B13:C13"/>
    <mergeCell ref="G13:H13"/>
    <mergeCell ref="A7:F7"/>
    <mergeCell ref="G7:H7"/>
    <mergeCell ref="B12:C12"/>
    <mergeCell ref="G8:H9"/>
    <mergeCell ref="B10:C10"/>
    <mergeCell ref="G10:H10"/>
    <mergeCell ref="A1:G1"/>
    <mergeCell ref="A2:H2"/>
    <mergeCell ref="A3:H3"/>
    <mergeCell ref="A4:H4"/>
    <mergeCell ref="A5:H5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35">
      <selection activeCell="J43" sqref="J43"/>
    </sheetView>
  </sheetViews>
  <sheetFormatPr defaultColWidth="9.140625" defaultRowHeight="21.75"/>
  <cols>
    <col min="1" max="1" width="7.8515625" style="100" customWidth="1"/>
    <col min="2" max="2" width="43.421875" style="100" customWidth="1"/>
    <col min="3" max="3" width="9.28125" style="121" customWidth="1"/>
    <col min="4" max="4" width="8.28125" style="100" customWidth="1"/>
    <col min="5" max="6" width="13.421875" style="122" customWidth="1"/>
    <col min="7" max="7" width="13.00390625" style="121" customWidth="1"/>
    <col min="8" max="8" width="12.421875" style="122" customWidth="1"/>
    <col min="9" max="9" width="15.28125" style="122" customWidth="1"/>
    <col min="10" max="10" width="21.1406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502" t="s">
        <v>266</v>
      </c>
      <c r="B1" s="503"/>
      <c r="C1" s="503"/>
      <c r="D1" s="503"/>
      <c r="E1" s="503"/>
      <c r="F1" s="503"/>
      <c r="G1" s="503"/>
      <c r="H1" s="503"/>
      <c r="I1" s="503"/>
      <c r="J1" s="604"/>
    </row>
    <row r="2" spans="1:10" ht="19.5">
      <c r="A2" s="500" t="s">
        <v>269</v>
      </c>
      <c r="B2" s="501"/>
      <c r="C2" s="501"/>
      <c r="D2" s="501"/>
      <c r="E2" s="501"/>
      <c r="F2" s="501"/>
      <c r="G2" s="501"/>
      <c r="H2" s="501"/>
      <c r="I2" s="501"/>
      <c r="J2" s="101" t="s">
        <v>55</v>
      </c>
    </row>
    <row r="3" spans="1:10" ht="19.5">
      <c r="A3" s="502" t="s">
        <v>303</v>
      </c>
      <c r="B3" s="503"/>
      <c r="C3" s="503"/>
      <c r="D3" s="503"/>
      <c r="E3" s="503"/>
      <c r="F3" s="503"/>
      <c r="G3" s="503"/>
      <c r="H3" s="503"/>
      <c r="I3" s="503"/>
      <c r="J3" s="199" t="s">
        <v>301</v>
      </c>
    </row>
    <row r="4" spans="1:10" ht="19.5">
      <c r="A4" s="502" t="s">
        <v>268</v>
      </c>
      <c r="B4" s="503"/>
      <c r="C4" s="503"/>
      <c r="D4" s="503"/>
      <c r="E4" s="503"/>
      <c r="F4" s="503"/>
      <c r="G4" s="503"/>
      <c r="H4" s="503"/>
      <c r="I4" s="503"/>
      <c r="J4" s="103"/>
    </row>
    <row r="5" spans="1:10" ht="19.5">
      <c r="A5" s="502" t="s">
        <v>305</v>
      </c>
      <c r="B5" s="503"/>
      <c r="C5" s="503"/>
      <c r="D5" s="503"/>
      <c r="E5" s="503"/>
      <c r="F5" s="503"/>
      <c r="G5" s="503"/>
      <c r="H5" s="503"/>
      <c r="I5" s="503"/>
      <c r="J5" s="103"/>
    </row>
    <row r="6" spans="1:10" ht="19.5">
      <c r="A6" s="502" t="s">
        <v>302</v>
      </c>
      <c r="B6" s="503"/>
      <c r="C6" s="503"/>
      <c r="D6" s="503"/>
      <c r="E6" s="503"/>
      <c r="F6" s="503"/>
      <c r="G6" s="503"/>
      <c r="H6" s="503"/>
      <c r="I6" s="503"/>
      <c r="J6" s="103"/>
    </row>
    <row r="7" spans="1:10" ht="20.25" thickBot="1">
      <c r="A7" s="492" t="s">
        <v>308</v>
      </c>
      <c r="B7" s="493"/>
      <c r="C7" s="493"/>
      <c r="D7" s="493"/>
      <c r="E7" s="493"/>
      <c r="F7" s="493"/>
      <c r="G7" s="493"/>
      <c r="H7" s="493"/>
      <c r="I7" s="493"/>
      <c r="J7" s="104" t="s">
        <v>304</v>
      </c>
    </row>
    <row r="8" spans="1:10" ht="22.5" customHeight="1" thickTop="1">
      <c r="A8" s="600" t="s">
        <v>5</v>
      </c>
      <c r="B8" s="600" t="s">
        <v>0</v>
      </c>
      <c r="C8" s="601" t="s">
        <v>1</v>
      </c>
      <c r="D8" s="600" t="s">
        <v>2</v>
      </c>
      <c r="E8" s="126" t="s">
        <v>89</v>
      </c>
      <c r="F8" s="126" t="s">
        <v>285</v>
      </c>
      <c r="G8" s="212" t="s">
        <v>63</v>
      </c>
      <c r="H8" s="605" t="s">
        <v>284</v>
      </c>
      <c r="I8" s="126" t="s">
        <v>286</v>
      </c>
      <c r="J8" s="490" t="s">
        <v>4</v>
      </c>
    </row>
    <row r="9" spans="1:10" ht="22.5" customHeight="1" thickBot="1">
      <c r="A9" s="491"/>
      <c r="B9" s="491"/>
      <c r="C9" s="495"/>
      <c r="D9" s="491"/>
      <c r="E9" s="106" t="s">
        <v>21</v>
      </c>
      <c r="F9" s="106" t="s">
        <v>21</v>
      </c>
      <c r="G9" s="205" t="s">
        <v>21</v>
      </c>
      <c r="H9" s="606"/>
      <c r="I9" s="106" t="s">
        <v>21</v>
      </c>
      <c r="J9" s="491"/>
    </row>
    <row r="10" spans="1:10" ht="20.25" thickTop="1">
      <c r="A10" s="124">
        <v>1</v>
      </c>
      <c r="B10" s="129" t="s">
        <v>279</v>
      </c>
      <c r="C10" s="126"/>
      <c r="D10" s="129"/>
      <c r="E10" s="126"/>
      <c r="F10" s="126"/>
      <c r="G10" s="112"/>
      <c r="H10" s="126"/>
      <c r="I10" s="126"/>
      <c r="J10" s="124"/>
    </row>
    <row r="11" spans="1:10" s="14" customFormat="1" ht="19.5">
      <c r="A11" s="19"/>
      <c r="B11" s="20" t="s">
        <v>271</v>
      </c>
      <c r="C11" s="25">
        <v>36</v>
      </c>
      <c r="D11" s="19" t="s">
        <v>277</v>
      </c>
      <c r="E11" s="25">
        <v>1000</v>
      </c>
      <c r="F11" s="23">
        <v>0</v>
      </c>
      <c r="G11" s="25">
        <f>ROUND(((E11*C11)+(C11*F11)),2)</f>
        <v>36000</v>
      </c>
      <c r="H11" s="206">
        <v>1.3592</v>
      </c>
      <c r="I11" s="23">
        <f>ROUND((G11*H11),2)</f>
        <v>48931.2</v>
      </c>
      <c r="J11" s="19"/>
    </row>
    <row r="12" spans="1:10" s="14" customFormat="1" ht="19.5">
      <c r="A12" s="19"/>
      <c r="B12" s="20" t="s">
        <v>272</v>
      </c>
      <c r="C12" s="25">
        <v>33</v>
      </c>
      <c r="D12" s="19" t="s">
        <v>200</v>
      </c>
      <c r="E12" s="25">
        <v>2300</v>
      </c>
      <c r="F12" s="23">
        <v>0</v>
      </c>
      <c r="G12" s="25">
        <f aca="true" t="shared" si="0" ref="G12:G44">ROUND(((E12*C12)+(C12*F12)),2)</f>
        <v>75900</v>
      </c>
      <c r="H12" s="206">
        <v>1.3592</v>
      </c>
      <c r="I12" s="23">
        <f aca="true" t="shared" si="1" ref="I12:I43">ROUND((G12*H12),2)</f>
        <v>103163.28</v>
      </c>
      <c r="J12" s="19"/>
    </row>
    <row r="13" spans="1:10" s="14" customFormat="1" ht="19.5">
      <c r="A13" s="19"/>
      <c r="B13" s="20" t="s">
        <v>273</v>
      </c>
      <c r="C13" s="25">
        <v>2</v>
      </c>
      <c r="D13" s="19" t="s">
        <v>200</v>
      </c>
      <c r="E13" s="25">
        <v>1200</v>
      </c>
      <c r="F13" s="23">
        <v>0</v>
      </c>
      <c r="G13" s="25">
        <f t="shared" si="0"/>
        <v>2400</v>
      </c>
      <c r="H13" s="206">
        <v>1.3592</v>
      </c>
      <c r="I13" s="23">
        <f t="shared" si="1"/>
        <v>3262.08</v>
      </c>
      <c r="J13" s="64"/>
    </row>
    <row r="14" spans="1:10" s="14" customFormat="1" ht="19.5">
      <c r="A14" s="19"/>
      <c r="B14" s="20" t="s">
        <v>274</v>
      </c>
      <c r="C14" s="25">
        <v>2</v>
      </c>
      <c r="D14" s="19" t="s">
        <v>200</v>
      </c>
      <c r="E14" s="25">
        <v>900</v>
      </c>
      <c r="F14" s="23">
        <v>0</v>
      </c>
      <c r="G14" s="25">
        <f t="shared" si="0"/>
        <v>1800</v>
      </c>
      <c r="H14" s="206">
        <v>1.3592</v>
      </c>
      <c r="I14" s="23">
        <f t="shared" si="1"/>
        <v>2446.56</v>
      </c>
      <c r="J14" s="64"/>
    </row>
    <row r="15" spans="1:10" s="14" customFormat="1" ht="19.5">
      <c r="A15" s="19"/>
      <c r="B15" s="20" t="s">
        <v>275</v>
      </c>
      <c r="C15" s="25">
        <v>288</v>
      </c>
      <c r="D15" s="19" t="s">
        <v>211</v>
      </c>
      <c r="E15" s="25">
        <v>30</v>
      </c>
      <c r="F15" s="23">
        <v>0</v>
      </c>
      <c r="G15" s="25">
        <f t="shared" si="0"/>
        <v>8640</v>
      </c>
      <c r="H15" s="206">
        <v>1.3592</v>
      </c>
      <c r="I15" s="23">
        <f t="shared" si="1"/>
        <v>11743.49</v>
      </c>
      <c r="J15" s="64"/>
    </row>
    <row r="16" spans="1:10" s="14" customFormat="1" ht="19.5">
      <c r="A16" s="19"/>
      <c r="B16" s="20" t="s">
        <v>276</v>
      </c>
      <c r="C16" s="25">
        <v>36</v>
      </c>
      <c r="D16" s="19" t="s">
        <v>211</v>
      </c>
      <c r="E16" s="25">
        <v>50</v>
      </c>
      <c r="F16" s="23">
        <v>0</v>
      </c>
      <c r="G16" s="25">
        <f t="shared" si="0"/>
        <v>1800</v>
      </c>
      <c r="H16" s="206">
        <v>1.3592</v>
      </c>
      <c r="I16" s="23">
        <f t="shared" si="1"/>
        <v>2446.56</v>
      </c>
      <c r="J16" s="64"/>
    </row>
    <row r="17" spans="1:10" s="14" customFormat="1" ht="19.5">
      <c r="A17" s="19"/>
      <c r="B17" s="20" t="s">
        <v>290</v>
      </c>
      <c r="C17" s="25">
        <v>15</v>
      </c>
      <c r="D17" s="19" t="s">
        <v>211</v>
      </c>
      <c r="E17" s="25">
        <v>170</v>
      </c>
      <c r="F17" s="23">
        <v>0</v>
      </c>
      <c r="G17" s="25">
        <f t="shared" si="0"/>
        <v>2550</v>
      </c>
      <c r="H17" s="206">
        <v>1.3592</v>
      </c>
      <c r="I17" s="23">
        <f t="shared" si="1"/>
        <v>3465.96</v>
      </c>
      <c r="J17" s="64"/>
    </row>
    <row r="18" spans="1:10" s="14" customFormat="1" ht="19.5">
      <c r="A18" s="19"/>
      <c r="B18" s="20" t="s">
        <v>281</v>
      </c>
      <c r="C18" s="25">
        <v>38</v>
      </c>
      <c r="D18" s="19" t="s">
        <v>282</v>
      </c>
      <c r="E18" s="25">
        <v>5</v>
      </c>
      <c r="F18" s="23">
        <v>0</v>
      </c>
      <c r="G18" s="25">
        <f t="shared" si="0"/>
        <v>190</v>
      </c>
      <c r="H18" s="206">
        <v>1.3592</v>
      </c>
      <c r="I18" s="23">
        <f t="shared" si="1"/>
        <v>258.25</v>
      </c>
      <c r="J18" s="64"/>
    </row>
    <row r="19" spans="1:10" s="14" customFormat="1" ht="19.5">
      <c r="A19" s="19"/>
      <c r="B19" s="20" t="s">
        <v>278</v>
      </c>
      <c r="C19" s="25">
        <v>132</v>
      </c>
      <c r="D19" s="19" t="s">
        <v>85</v>
      </c>
      <c r="E19" s="25"/>
      <c r="F19" s="23">
        <v>120</v>
      </c>
      <c r="G19" s="25">
        <f t="shared" si="0"/>
        <v>15840</v>
      </c>
      <c r="H19" s="206">
        <v>1.3592</v>
      </c>
      <c r="I19" s="23">
        <f t="shared" si="1"/>
        <v>21529.73</v>
      </c>
      <c r="J19" s="64"/>
    </row>
    <row r="20" spans="1:10" s="14" customFormat="1" ht="19.5">
      <c r="A20" s="19"/>
      <c r="B20" s="20" t="s">
        <v>288</v>
      </c>
      <c r="C20" s="25">
        <v>0.42</v>
      </c>
      <c r="D20" s="19" t="s">
        <v>11</v>
      </c>
      <c r="E20" s="25">
        <v>1550</v>
      </c>
      <c r="F20" s="23"/>
      <c r="G20" s="25">
        <f t="shared" si="0"/>
        <v>651</v>
      </c>
      <c r="H20" s="206">
        <v>1.3592</v>
      </c>
      <c r="I20" s="23">
        <f t="shared" si="1"/>
        <v>884.84</v>
      </c>
      <c r="J20" s="64"/>
    </row>
    <row r="21" spans="1:10" s="14" customFormat="1" ht="19.5">
      <c r="A21" s="19"/>
      <c r="B21" s="20" t="s">
        <v>289</v>
      </c>
      <c r="C21" s="25">
        <v>0.56</v>
      </c>
      <c r="D21" s="19" t="s">
        <v>11</v>
      </c>
      <c r="E21" s="25"/>
      <c r="F21" s="23">
        <v>99</v>
      </c>
      <c r="G21" s="25">
        <f t="shared" si="0"/>
        <v>55.44</v>
      </c>
      <c r="H21" s="206">
        <v>1.3592</v>
      </c>
      <c r="I21" s="23">
        <f t="shared" si="1"/>
        <v>75.35</v>
      </c>
      <c r="J21" s="64"/>
    </row>
    <row r="22" spans="1:10" ht="19.5">
      <c r="A22" s="207">
        <v>2</v>
      </c>
      <c r="B22" s="129" t="s">
        <v>270</v>
      </c>
      <c r="C22" s="125"/>
      <c r="D22" s="124"/>
      <c r="E22" s="126"/>
      <c r="F22" s="23"/>
      <c r="G22" s="25">
        <f t="shared" si="0"/>
        <v>0</v>
      </c>
      <c r="H22" s="206"/>
      <c r="I22" s="23">
        <f t="shared" si="1"/>
        <v>0</v>
      </c>
      <c r="J22" s="124"/>
    </row>
    <row r="23" spans="1:10" s="14" customFormat="1" ht="19.5">
      <c r="A23" s="19"/>
      <c r="B23" s="20" t="s">
        <v>271</v>
      </c>
      <c r="C23" s="25">
        <v>30</v>
      </c>
      <c r="D23" s="19" t="s">
        <v>277</v>
      </c>
      <c r="E23" s="25">
        <v>1000</v>
      </c>
      <c r="F23" s="23">
        <v>0</v>
      </c>
      <c r="G23" s="25">
        <f t="shared" si="0"/>
        <v>30000</v>
      </c>
      <c r="H23" s="206">
        <v>1.3592</v>
      </c>
      <c r="I23" s="23">
        <f t="shared" si="1"/>
        <v>40776</v>
      </c>
      <c r="J23" s="19"/>
    </row>
    <row r="24" spans="1:10" s="14" customFormat="1" ht="19.5">
      <c r="A24" s="19"/>
      <c r="B24" s="20" t="s">
        <v>272</v>
      </c>
      <c r="C24" s="25">
        <v>29</v>
      </c>
      <c r="D24" s="19" t="s">
        <v>200</v>
      </c>
      <c r="E24" s="25">
        <v>2300</v>
      </c>
      <c r="F24" s="23">
        <v>0</v>
      </c>
      <c r="G24" s="25">
        <f t="shared" si="0"/>
        <v>66700</v>
      </c>
      <c r="H24" s="206">
        <v>1.3592</v>
      </c>
      <c r="I24" s="23">
        <f t="shared" si="1"/>
        <v>90658.64</v>
      </c>
      <c r="J24" s="19"/>
    </row>
    <row r="25" spans="1:10" s="14" customFormat="1" ht="19.5">
      <c r="A25" s="19"/>
      <c r="B25" s="20" t="s">
        <v>273</v>
      </c>
      <c r="C25" s="25">
        <v>2</v>
      </c>
      <c r="D25" s="19" t="s">
        <v>200</v>
      </c>
      <c r="E25" s="25">
        <v>1200</v>
      </c>
      <c r="F25" s="23">
        <v>0</v>
      </c>
      <c r="G25" s="25">
        <f t="shared" si="0"/>
        <v>2400</v>
      </c>
      <c r="H25" s="206">
        <v>1.3592</v>
      </c>
      <c r="I25" s="23">
        <f t="shared" si="1"/>
        <v>3262.08</v>
      </c>
      <c r="J25" s="64"/>
    </row>
    <row r="26" spans="1:10" s="14" customFormat="1" ht="19.5">
      <c r="A26" s="19"/>
      <c r="B26" s="20" t="s">
        <v>274</v>
      </c>
      <c r="C26" s="25">
        <v>2</v>
      </c>
      <c r="D26" s="19" t="s">
        <v>200</v>
      </c>
      <c r="E26" s="25">
        <v>900</v>
      </c>
      <c r="F26" s="23">
        <v>0</v>
      </c>
      <c r="G26" s="25">
        <f t="shared" si="0"/>
        <v>1800</v>
      </c>
      <c r="H26" s="206">
        <v>1.3592</v>
      </c>
      <c r="I26" s="23">
        <f t="shared" si="1"/>
        <v>2446.56</v>
      </c>
      <c r="J26" s="64"/>
    </row>
    <row r="27" spans="1:10" s="14" customFormat="1" ht="19.5">
      <c r="A27" s="19"/>
      <c r="B27" s="20" t="s">
        <v>275</v>
      </c>
      <c r="C27" s="25">
        <v>240</v>
      </c>
      <c r="D27" s="19" t="s">
        <v>211</v>
      </c>
      <c r="E27" s="25">
        <v>30</v>
      </c>
      <c r="F27" s="23">
        <v>0</v>
      </c>
      <c r="G27" s="25">
        <f t="shared" si="0"/>
        <v>7200</v>
      </c>
      <c r="H27" s="206">
        <v>1.3592</v>
      </c>
      <c r="I27" s="23">
        <f t="shared" si="1"/>
        <v>9786.24</v>
      </c>
      <c r="J27" s="64"/>
    </row>
    <row r="28" spans="1:10" s="14" customFormat="1" ht="19.5">
      <c r="A28" s="19"/>
      <c r="B28" s="20" t="s">
        <v>276</v>
      </c>
      <c r="C28" s="25">
        <v>30</v>
      </c>
      <c r="D28" s="19" t="s">
        <v>211</v>
      </c>
      <c r="E28" s="25">
        <v>50</v>
      </c>
      <c r="F28" s="23">
        <v>0</v>
      </c>
      <c r="G28" s="25">
        <f t="shared" si="0"/>
        <v>1500</v>
      </c>
      <c r="H28" s="206">
        <v>1.3592</v>
      </c>
      <c r="I28" s="23">
        <f t="shared" si="1"/>
        <v>2038.8</v>
      </c>
      <c r="J28" s="64"/>
    </row>
    <row r="29" spans="1:10" s="14" customFormat="1" ht="19.5">
      <c r="A29" s="19"/>
      <c r="B29" s="20" t="s">
        <v>280</v>
      </c>
      <c r="C29" s="25">
        <v>15</v>
      </c>
      <c r="D29" s="19" t="s">
        <v>211</v>
      </c>
      <c r="E29" s="25">
        <v>170</v>
      </c>
      <c r="F29" s="23">
        <v>0</v>
      </c>
      <c r="G29" s="25">
        <f t="shared" si="0"/>
        <v>2550</v>
      </c>
      <c r="H29" s="206">
        <v>1.3592</v>
      </c>
      <c r="I29" s="23">
        <f t="shared" si="1"/>
        <v>3465.96</v>
      </c>
      <c r="J29" s="64"/>
    </row>
    <row r="30" spans="1:10" ht="19.5">
      <c r="A30" s="502" t="s">
        <v>266</v>
      </c>
      <c r="B30" s="503"/>
      <c r="C30" s="503"/>
      <c r="D30" s="503"/>
      <c r="E30" s="503"/>
      <c r="F30" s="503"/>
      <c r="G30" s="503"/>
      <c r="H30" s="503"/>
      <c r="I30" s="503"/>
      <c r="J30" s="604"/>
    </row>
    <row r="31" spans="1:10" ht="19.5">
      <c r="A31" s="500" t="s">
        <v>269</v>
      </c>
      <c r="B31" s="501"/>
      <c r="C31" s="501"/>
      <c r="D31" s="501"/>
      <c r="E31" s="501"/>
      <c r="F31" s="501"/>
      <c r="G31" s="501"/>
      <c r="H31" s="501"/>
      <c r="I31" s="501"/>
      <c r="J31" s="101" t="s">
        <v>55</v>
      </c>
    </row>
    <row r="32" spans="1:10" ht="19.5">
      <c r="A32" s="502" t="s">
        <v>267</v>
      </c>
      <c r="B32" s="503"/>
      <c r="C32" s="503"/>
      <c r="D32" s="503"/>
      <c r="E32" s="503"/>
      <c r="F32" s="503"/>
      <c r="G32" s="503"/>
      <c r="H32" s="503"/>
      <c r="I32" s="503"/>
      <c r="J32" s="199" t="s">
        <v>300</v>
      </c>
    </row>
    <row r="33" spans="1:10" ht="19.5">
      <c r="A33" s="502" t="s">
        <v>268</v>
      </c>
      <c r="B33" s="503"/>
      <c r="C33" s="503"/>
      <c r="D33" s="503"/>
      <c r="E33" s="503"/>
      <c r="F33" s="503"/>
      <c r="G33" s="503"/>
      <c r="H33" s="503"/>
      <c r="I33" s="503"/>
      <c r="J33" s="103"/>
    </row>
    <row r="34" spans="1:10" ht="19.5">
      <c r="A34" s="502" t="s">
        <v>291</v>
      </c>
      <c r="B34" s="503"/>
      <c r="C34" s="503"/>
      <c r="D34" s="503"/>
      <c r="E34" s="503"/>
      <c r="F34" s="503"/>
      <c r="G34" s="503"/>
      <c r="H34" s="503"/>
      <c r="I34" s="503"/>
      <c r="J34" s="103"/>
    </row>
    <row r="35" spans="1:10" ht="19.5">
      <c r="A35" s="198" t="str">
        <f>A6</f>
        <v>ปริมาณงาน : ก่อสร้างราวกันตก จำนวน 2 จุด ความยาวรวม 248 เมตร </v>
      </c>
      <c r="B35" s="197"/>
      <c r="C35" s="197"/>
      <c r="D35" s="197"/>
      <c r="E35" s="197"/>
      <c r="F35" s="197"/>
      <c r="G35" s="197"/>
      <c r="H35" s="197"/>
      <c r="I35" s="197"/>
      <c r="J35" s="103"/>
    </row>
    <row r="36" spans="1:10" ht="20.25" thickBot="1">
      <c r="A36" s="492" t="s">
        <v>308</v>
      </c>
      <c r="B36" s="493"/>
      <c r="C36" s="493"/>
      <c r="D36" s="493"/>
      <c r="E36" s="493"/>
      <c r="F36" s="493"/>
      <c r="G36" s="493"/>
      <c r="H36" s="493"/>
      <c r="I36" s="493"/>
      <c r="J36" s="104" t="s">
        <v>304</v>
      </c>
    </row>
    <row r="37" spans="1:10" ht="22.5" customHeight="1" thickTop="1">
      <c r="A37" s="600" t="s">
        <v>5</v>
      </c>
      <c r="B37" s="600" t="s">
        <v>0</v>
      </c>
      <c r="C37" s="601" t="s">
        <v>1</v>
      </c>
      <c r="D37" s="600" t="s">
        <v>2</v>
      </c>
      <c r="E37" s="126" t="s">
        <v>19</v>
      </c>
      <c r="F37" s="126" t="s">
        <v>320</v>
      </c>
      <c r="G37" s="212" t="s">
        <v>63</v>
      </c>
      <c r="H37" s="602" t="s">
        <v>64</v>
      </c>
      <c r="I37" s="126" t="s">
        <v>286</v>
      </c>
      <c r="J37" s="490" t="s">
        <v>4</v>
      </c>
    </row>
    <row r="38" spans="1:10" ht="22.5" customHeight="1" thickBot="1">
      <c r="A38" s="491"/>
      <c r="B38" s="491"/>
      <c r="C38" s="495"/>
      <c r="D38" s="491"/>
      <c r="E38" s="106" t="s">
        <v>21</v>
      </c>
      <c r="F38" s="106" t="s">
        <v>21</v>
      </c>
      <c r="G38" s="205" t="s">
        <v>21</v>
      </c>
      <c r="H38" s="603"/>
      <c r="I38" s="106" t="s">
        <v>21</v>
      </c>
      <c r="J38" s="491"/>
    </row>
    <row r="39" spans="1:10" s="14" customFormat="1" ht="20.25" thickTop="1">
      <c r="A39" s="19"/>
      <c r="B39" s="20"/>
      <c r="C39" s="25"/>
      <c r="D39" s="19"/>
      <c r="E39" s="25"/>
      <c r="F39" s="23"/>
      <c r="G39" s="25"/>
      <c r="H39" s="206"/>
      <c r="I39" s="23"/>
      <c r="J39" s="64"/>
    </row>
    <row r="40" spans="1:10" s="14" customFormat="1" ht="19.5">
      <c r="A40" s="19"/>
      <c r="B40" s="20" t="s">
        <v>278</v>
      </c>
      <c r="C40" s="25">
        <v>116</v>
      </c>
      <c r="D40" s="19" t="s">
        <v>85</v>
      </c>
      <c r="E40" s="25"/>
      <c r="F40" s="23">
        <v>120</v>
      </c>
      <c r="G40" s="25">
        <f t="shared" si="0"/>
        <v>13920</v>
      </c>
      <c r="H40" s="206">
        <v>1.3592</v>
      </c>
      <c r="I40" s="23">
        <f t="shared" si="1"/>
        <v>18920.06</v>
      </c>
      <c r="J40" s="64"/>
    </row>
    <row r="41" spans="1:10" s="14" customFormat="1" ht="19.5">
      <c r="A41" s="19"/>
      <c r="B41" s="20" t="s">
        <v>281</v>
      </c>
      <c r="C41" s="25">
        <v>32</v>
      </c>
      <c r="D41" s="19" t="s">
        <v>282</v>
      </c>
      <c r="E41" s="25">
        <v>5</v>
      </c>
      <c r="F41" s="23">
        <v>0</v>
      </c>
      <c r="G41" s="25">
        <f t="shared" si="0"/>
        <v>160</v>
      </c>
      <c r="H41" s="206">
        <v>1.3592</v>
      </c>
      <c r="I41" s="23">
        <f t="shared" si="1"/>
        <v>217.47</v>
      </c>
      <c r="J41" s="64"/>
    </row>
    <row r="42" spans="1:10" s="14" customFormat="1" ht="19.5">
      <c r="A42" s="19"/>
      <c r="B42" s="20" t="s">
        <v>288</v>
      </c>
      <c r="C42" s="25">
        <v>0.35</v>
      </c>
      <c r="D42" s="19" t="s">
        <v>11</v>
      </c>
      <c r="E42" s="25">
        <v>1550</v>
      </c>
      <c r="F42" s="23"/>
      <c r="G42" s="25">
        <f t="shared" si="0"/>
        <v>542.5</v>
      </c>
      <c r="H42" s="206">
        <v>1.3592</v>
      </c>
      <c r="I42" s="23">
        <f t="shared" si="1"/>
        <v>737.37</v>
      </c>
      <c r="J42" s="64"/>
    </row>
    <row r="43" spans="1:10" s="14" customFormat="1" ht="19.5">
      <c r="A43" s="19"/>
      <c r="B43" s="20" t="s">
        <v>289</v>
      </c>
      <c r="C43" s="25">
        <v>0.47</v>
      </c>
      <c r="D43" s="19" t="s">
        <v>11</v>
      </c>
      <c r="E43" s="25"/>
      <c r="F43" s="23">
        <v>99</v>
      </c>
      <c r="G43" s="25">
        <f t="shared" si="0"/>
        <v>46.53</v>
      </c>
      <c r="H43" s="206">
        <v>1.3592</v>
      </c>
      <c r="I43" s="23">
        <f t="shared" si="1"/>
        <v>63.24</v>
      </c>
      <c r="J43" s="64"/>
    </row>
    <row r="44" spans="1:10" s="14" customFormat="1" ht="19.5">
      <c r="A44" s="19"/>
      <c r="B44" s="20"/>
      <c r="C44" s="25"/>
      <c r="D44" s="19"/>
      <c r="E44" s="25"/>
      <c r="F44" s="23"/>
      <c r="G44" s="25">
        <f t="shared" si="0"/>
        <v>0</v>
      </c>
      <c r="H44" s="206"/>
      <c r="I44" s="23"/>
      <c r="J44" s="64"/>
    </row>
    <row r="45" spans="1:10" ht="19.5">
      <c r="A45" s="108"/>
      <c r="B45" s="115" t="s">
        <v>287</v>
      </c>
      <c r="C45" s="110"/>
      <c r="D45" s="108"/>
      <c r="E45" s="110"/>
      <c r="F45" s="111"/>
      <c r="G45" s="110">
        <f>SUM(G11:G44)</f>
        <v>272645.47000000003</v>
      </c>
      <c r="H45" s="206">
        <v>1.3592</v>
      </c>
      <c r="I45" s="111">
        <f>SUM(I10:I43)</f>
        <v>370579.7199999999</v>
      </c>
      <c r="J45" s="108"/>
    </row>
    <row r="46" spans="1:10" ht="19.5">
      <c r="A46" s="108"/>
      <c r="B46" s="208" t="s">
        <v>265</v>
      </c>
      <c r="C46" s="209"/>
      <c r="D46" s="210"/>
      <c r="E46" s="209"/>
      <c r="F46" s="211"/>
      <c r="G46" s="209"/>
      <c r="H46" s="211"/>
      <c r="I46" s="211">
        <v>370000</v>
      </c>
      <c r="J46" s="108"/>
    </row>
    <row r="47" spans="1:10" ht="19.5">
      <c r="A47" s="108"/>
      <c r="B47" s="116"/>
      <c r="C47" s="110"/>
      <c r="D47" s="108"/>
      <c r="E47" s="110"/>
      <c r="F47" s="111"/>
      <c r="G47" s="110"/>
      <c r="H47" s="111"/>
      <c r="I47" s="111"/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5">
    <mergeCell ref="A1:J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H8:H9"/>
    <mergeCell ref="J8:J9"/>
    <mergeCell ref="A30:J30"/>
    <mergeCell ref="A31:I31"/>
    <mergeCell ref="A32:I32"/>
    <mergeCell ref="A33:I33"/>
    <mergeCell ref="A34:I34"/>
    <mergeCell ref="J37:J38"/>
    <mergeCell ref="A36:I36"/>
    <mergeCell ref="A37:A38"/>
    <mergeCell ref="B37:B38"/>
    <mergeCell ref="C37:C38"/>
    <mergeCell ref="D37:D38"/>
    <mergeCell ref="H37:H38"/>
  </mergeCells>
  <printOptions/>
  <pageMargins left="0.1968503937007874" right="0.15748031496062992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34">
      <selection activeCell="B30" sqref="B30"/>
    </sheetView>
  </sheetViews>
  <sheetFormatPr defaultColWidth="9.00390625" defaultRowHeight="21.75"/>
  <cols>
    <col min="1" max="1" width="8.421875" style="14" customWidth="1"/>
    <col min="2" max="2" width="54.57421875" style="14" customWidth="1"/>
    <col min="3" max="3" width="20.7109375" style="14" customWidth="1"/>
    <col min="4" max="4" width="22.57421875" style="14" customWidth="1"/>
    <col min="5" max="16384" width="9.00390625" style="14" customWidth="1"/>
  </cols>
  <sheetData>
    <row r="1" spans="1:4" ht="19.5">
      <c r="A1" s="615" t="s">
        <v>323</v>
      </c>
      <c r="B1" s="616"/>
      <c r="C1" s="616"/>
      <c r="D1" s="617"/>
    </row>
    <row r="2" spans="1:4" ht="19.5">
      <c r="A2" s="575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505"/>
      <c r="C2" s="505"/>
      <c r="D2" s="576"/>
    </row>
    <row r="3" spans="1:4" ht="19.5">
      <c r="A3" s="575" t="str">
        <f>'1ปร.4(งานอาคาร)'!A3:I3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505"/>
      <c r="C3" s="505"/>
      <c r="D3" s="576"/>
    </row>
    <row r="4" spans="1:4" ht="19.5">
      <c r="A4" s="575" t="str">
        <f>'1ปร.4(งานอาคาร)'!A4:I4</f>
        <v>สถานที่ก่อสร้าง : บ้านค้างฮ่อ  หมู่ที่ 3  ตำบลป่ากลาง  อำเภอปัว จังหวัดน่าน</v>
      </c>
      <c r="B4" s="505"/>
      <c r="C4" s="505"/>
      <c r="D4" s="576"/>
    </row>
    <row r="5" spans="1:4" ht="19.5">
      <c r="A5" s="577" t="str">
        <f>'1ปร.4(งานอาคาร)'!G8</f>
        <v>กำหนดราคากลาง  : วันที่ 13  เดือน มีนาคม  พ.ศ.2562</v>
      </c>
      <c r="B5" s="609"/>
      <c r="C5" s="609"/>
      <c r="D5" s="610"/>
    </row>
    <row r="6" spans="1:4" ht="19.5">
      <c r="A6" s="611" t="str">
        <f>'1ปร.4(งานอาคาร)'!A8:I8</f>
        <v>รายละเอียดแบบ :แบบองค์การบริหารส่วนตำบลป่ากลาง  เลขที่   3/2562 จำนวน  6  แผ่น</v>
      </c>
      <c r="B6" s="599"/>
      <c r="C6" s="599"/>
      <c r="D6" s="612"/>
    </row>
    <row r="7" spans="1:4" ht="19.5">
      <c r="A7" s="254">
        <v>1</v>
      </c>
      <c r="B7" s="613" t="s">
        <v>324</v>
      </c>
      <c r="C7" s="613"/>
      <c r="D7" s="614"/>
    </row>
    <row r="8" spans="1:4" ht="19.5">
      <c r="A8" s="607"/>
      <c r="B8" s="522"/>
      <c r="C8" s="522"/>
      <c r="D8" s="608"/>
    </row>
    <row r="9" spans="1:4" ht="19.5">
      <c r="A9" s="607"/>
      <c r="B9" s="522"/>
      <c r="C9" s="522"/>
      <c r="D9" s="608"/>
    </row>
    <row r="10" spans="1:4" ht="19.5">
      <c r="A10" s="607"/>
      <c r="B10" s="522"/>
      <c r="C10" s="522"/>
      <c r="D10" s="608"/>
    </row>
    <row r="11" spans="1:4" ht="19.5">
      <c r="A11" s="607"/>
      <c r="B11" s="522"/>
      <c r="C11" s="522"/>
      <c r="D11" s="608"/>
    </row>
    <row r="12" spans="1:4" ht="19.5">
      <c r="A12" s="607"/>
      <c r="B12" s="522"/>
      <c r="C12" s="522"/>
      <c r="D12" s="608"/>
    </row>
    <row r="13" spans="1:4" ht="19.5">
      <c r="A13" s="254">
        <v>2</v>
      </c>
      <c r="B13" s="613" t="s">
        <v>325</v>
      </c>
      <c r="C13" s="613"/>
      <c r="D13" s="614"/>
    </row>
    <row r="14" spans="1:4" ht="20.25" thickBot="1">
      <c r="A14" s="624"/>
      <c r="B14" s="625"/>
      <c r="C14" s="625"/>
      <c r="D14" s="626"/>
    </row>
    <row r="15" spans="1:4" ht="21" customHeight="1" thickTop="1">
      <c r="A15" s="618" t="s">
        <v>140</v>
      </c>
      <c r="B15" s="620" t="s">
        <v>326</v>
      </c>
      <c r="C15" s="620" t="s">
        <v>334</v>
      </c>
      <c r="D15" s="622" t="s">
        <v>4</v>
      </c>
    </row>
    <row r="16" spans="1:4" ht="20.25" thickBot="1">
      <c r="A16" s="619"/>
      <c r="B16" s="621"/>
      <c r="C16" s="621"/>
      <c r="D16" s="623"/>
    </row>
    <row r="17" spans="1:4" ht="20.25" thickTop="1">
      <c r="A17" s="240"/>
      <c r="B17" s="50"/>
      <c r="C17" s="50"/>
      <c r="D17" s="255"/>
    </row>
    <row r="18" spans="1:4" ht="21" customHeight="1">
      <c r="A18" s="240"/>
      <c r="B18" s="50"/>
      <c r="C18" s="50"/>
      <c r="D18" s="255"/>
    </row>
    <row r="19" spans="1:4" ht="19.5">
      <c r="A19" s="240"/>
      <c r="B19" s="50"/>
      <c r="C19" s="50"/>
      <c r="D19" s="255"/>
    </row>
    <row r="20" spans="1:4" ht="19.5">
      <c r="A20" s="240"/>
      <c r="B20" s="50"/>
      <c r="C20" s="50"/>
      <c r="D20" s="255"/>
    </row>
    <row r="21" spans="1:4" ht="19.5">
      <c r="A21" s="240"/>
      <c r="B21" s="50"/>
      <c r="C21" s="50"/>
      <c r="D21" s="255"/>
    </row>
    <row r="22" spans="1:4" ht="19.5">
      <c r="A22" s="240"/>
      <c r="B22" s="50"/>
      <c r="C22" s="50"/>
      <c r="D22" s="255"/>
    </row>
    <row r="23" spans="1:4" ht="19.5">
      <c r="A23" s="240"/>
      <c r="B23" s="50"/>
      <c r="C23" s="50"/>
      <c r="D23" s="255"/>
    </row>
    <row r="24" spans="1:4" ht="19.5">
      <c r="A24" s="240"/>
      <c r="B24" s="50"/>
      <c r="C24" s="50"/>
      <c r="D24" s="255"/>
    </row>
    <row r="25" spans="1:4" ht="19.5">
      <c r="A25" s="240"/>
      <c r="B25" s="50"/>
      <c r="C25" s="50"/>
      <c r="D25" s="255"/>
    </row>
    <row r="26" spans="1:4" ht="19.5">
      <c r="A26" s="240"/>
      <c r="B26" s="50"/>
      <c r="C26" s="50"/>
      <c r="D26" s="255"/>
    </row>
    <row r="27" spans="1:4" ht="19.5">
      <c r="A27" s="240"/>
      <c r="B27" s="50"/>
      <c r="C27" s="50"/>
      <c r="D27" s="255"/>
    </row>
    <row r="28" spans="1:4" ht="19.5">
      <c r="A28" s="240"/>
      <c r="B28" s="50"/>
      <c r="C28" s="50"/>
      <c r="D28" s="255"/>
    </row>
    <row r="29" spans="1:4" ht="20.25" thickBot="1">
      <c r="A29" s="241"/>
      <c r="B29" s="53"/>
      <c r="C29" s="53"/>
      <c r="D29" s="264"/>
    </row>
    <row r="30" spans="1:4" ht="20.25" thickTop="1">
      <c r="A30" s="256"/>
      <c r="B30" s="257" t="s">
        <v>327</v>
      </c>
      <c r="C30" s="180"/>
      <c r="D30" s="258"/>
    </row>
    <row r="31" spans="1:4" ht="19.5">
      <c r="A31" s="256"/>
      <c r="B31" s="257" t="s">
        <v>333</v>
      </c>
      <c r="C31" s="233"/>
      <c r="D31" s="258"/>
    </row>
    <row r="32" spans="1:4" ht="19.5">
      <c r="A32" s="256"/>
      <c r="B32" s="257" t="s">
        <v>328</v>
      </c>
      <c r="C32" s="233"/>
      <c r="D32" s="258"/>
    </row>
    <row r="33" spans="1:4" ht="20.25" thickBot="1">
      <c r="A33" s="256"/>
      <c r="B33" s="259" t="s">
        <v>94</v>
      </c>
      <c r="C33" s="234"/>
      <c r="D33" s="258"/>
    </row>
    <row r="34" spans="1:4" ht="20.25" thickTop="1">
      <c r="A34" s="256"/>
      <c r="B34" s="260"/>
      <c r="C34" s="260"/>
      <c r="D34" s="258"/>
    </row>
    <row r="35" spans="1:4" ht="19.5">
      <c r="A35" s="256"/>
      <c r="B35" s="260"/>
      <c r="C35" s="260"/>
      <c r="D35" s="258"/>
    </row>
    <row r="36" spans="1:4" ht="19.5">
      <c r="A36" s="256"/>
      <c r="B36" s="260"/>
      <c r="C36" s="260"/>
      <c r="D36" s="258"/>
    </row>
    <row r="37" spans="1:4" ht="19.5">
      <c r="A37" s="256"/>
      <c r="B37" s="260"/>
      <c r="C37" s="260"/>
      <c r="D37" s="258"/>
    </row>
    <row r="38" spans="1:4" ht="19.5">
      <c r="A38" s="256"/>
      <c r="B38" s="260"/>
      <c r="C38" s="260"/>
      <c r="D38" s="258"/>
    </row>
    <row r="39" spans="1:4" ht="19.5">
      <c r="A39" s="256"/>
      <c r="B39" s="260"/>
      <c r="C39" s="260"/>
      <c r="D39" s="258"/>
    </row>
    <row r="40" spans="1:4" ht="19.5">
      <c r="A40" s="256"/>
      <c r="B40" s="260"/>
      <c r="C40" s="260"/>
      <c r="D40" s="258"/>
    </row>
    <row r="41" spans="1:4" ht="20.25" thickBot="1">
      <c r="A41" s="261"/>
      <c r="B41" s="262"/>
      <c r="C41" s="262"/>
      <c r="D41" s="263"/>
    </row>
  </sheetData>
  <sheetProtection/>
  <mergeCells count="18">
    <mergeCell ref="A1:D1"/>
    <mergeCell ref="A15:A16"/>
    <mergeCell ref="B15:B16"/>
    <mergeCell ref="C15:C16"/>
    <mergeCell ref="D15:D16"/>
    <mergeCell ref="A10:D10"/>
    <mergeCell ref="A11:D11"/>
    <mergeCell ref="A12:D12"/>
    <mergeCell ref="B13:D13"/>
    <mergeCell ref="A14:D14"/>
    <mergeCell ref="A8:D8"/>
    <mergeCell ref="A9:D9"/>
    <mergeCell ref="A2:D2"/>
    <mergeCell ref="A3:D3"/>
    <mergeCell ref="A4:D4"/>
    <mergeCell ref="A5:D5"/>
    <mergeCell ref="A6:D6"/>
    <mergeCell ref="B7:D7"/>
  </mergeCells>
  <printOptions/>
  <pageMargins left="0.5905511811023623" right="0.3937007874015748" top="0.5905511811023623" bottom="0.3937007874015748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SheetLayoutView="100" workbookViewId="0" topLeftCell="A1">
      <selection activeCell="B17" sqref="B17:C17"/>
    </sheetView>
  </sheetViews>
  <sheetFormatPr defaultColWidth="9.140625" defaultRowHeight="21.75"/>
  <cols>
    <col min="1" max="1" width="8.7109375" style="14" customWidth="1"/>
    <col min="2" max="2" width="14.7109375" style="14" customWidth="1"/>
    <col min="3" max="3" width="16.140625" style="14" customWidth="1"/>
    <col min="4" max="4" width="13.8515625" style="78" customWidth="1"/>
    <col min="5" max="5" width="10.421875" style="14" customWidth="1"/>
    <col min="6" max="6" width="14.8515625" style="14" customWidth="1"/>
    <col min="7" max="7" width="18.7109375" style="14" customWidth="1"/>
    <col min="8" max="8" width="27.2812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tr">
        <f>'ปร.4(งานทาง)'!A1:J1</f>
        <v>บัญชีสรุปราคางานก่อสร้าง</v>
      </c>
      <c r="B1" s="505"/>
      <c r="C1" s="505"/>
      <c r="D1" s="505"/>
      <c r="E1" s="505"/>
      <c r="F1" s="505"/>
      <c r="G1" s="505"/>
      <c r="H1" s="69" t="s">
        <v>316</v>
      </c>
      <c r="I1" s="489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'1ปร.4(งานอาคาร)'!A3:I3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'1ปร.4(งานอาคาร)'!A4:I4</f>
        <v>สถานที่ก่อสร้าง : บ้านค้างฮ่อ  หมู่ที่ 3  ตำบลป่ากลาง  อำเภอปัว จังหวัดน่าน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'1ปร.4(งานอาคาร)'!A5:I5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5" s="505"/>
      <c r="C5" s="505"/>
      <c r="D5" s="505"/>
      <c r="E5" s="505"/>
      <c r="F5" s="505"/>
      <c r="G5" s="505"/>
      <c r="H5" s="553"/>
    </row>
    <row r="6" spans="1:8" ht="19.5">
      <c r="A6" s="633" t="str">
        <f>'1ปร.4(งานอาคาร)'!A6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6" s="634"/>
      <c r="C6" s="634"/>
      <c r="D6" s="634"/>
      <c r="E6" s="634"/>
      <c r="F6" s="634"/>
      <c r="G6" s="634"/>
      <c r="H6" s="635"/>
    </row>
    <row r="7" spans="1:8" ht="19.5">
      <c r="A7" s="504" t="str">
        <f>'1ปร.4(งานอาคาร)'!A7</f>
        <v>                       3. วางท่อ คสล.  ขนาด Ø 0.40 เมตร  ความยาว 10.00 เมตร</v>
      </c>
      <c r="B7" s="505"/>
      <c r="C7" s="505"/>
      <c r="D7" s="505"/>
      <c r="E7" s="505"/>
      <c r="F7" s="505"/>
      <c r="G7" s="505"/>
      <c r="H7" s="553"/>
    </row>
    <row r="8" spans="1:8" ht="21.75" customHeight="1">
      <c r="A8" s="598" t="str">
        <f>'1ปร.4(งานอาคาร)'!A8:I8</f>
        <v>รายละเอียดแบบ :แบบองค์การบริหารส่วนตำบลป่ากลาง  เลขที่   3/2562 จำนวน  6  แผ่น</v>
      </c>
      <c r="B8" s="599"/>
      <c r="C8" s="599"/>
      <c r="D8" s="599"/>
      <c r="E8" s="599"/>
      <c r="F8" s="599"/>
      <c r="G8" s="599"/>
      <c r="H8" s="632"/>
    </row>
    <row r="9" spans="1:8" ht="21.75" customHeight="1" thickBot="1">
      <c r="A9" s="545" t="str">
        <f>'1ปร.4(งานอาคาร)'!G8</f>
        <v>กำหนดราคากลาง  : วันที่ 13  เดือน มีนาคม  พ.ศ.2562</v>
      </c>
      <c r="B9" s="546"/>
      <c r="C9" s="546"/>
      <c r="D9" s="546"/>
      <c r="E9" s="546"/>
      <c r="F9" s="546"/>
      <c r="G9" s="546"/>
      <c r="H9" s="630"/>
    </row>
    <row r="10" spans="1:8" ht="19.5">
      <c r="A10" s="572" t="s">
        <v>5</v>
      </c>
      <c r="B10" s="572" t="s">
        <v>0</v>
      </c>
      <c r="C10" s="572"/>
      <c r="D10" s="215" t="s">
        <v>63</v>
      </c>
      <c r="E10" s="631" t="s">
        <v>64</v>
      </c>
      <c r="F10" s="414" t="s">
        <v>34</v>
      </c>
      <c r="G10" s="572" t="s">
        <v>4</v>
      </c>
      <c r="H10" s="572"/>
    </row>
    <row r="11" spans="1:8" ht="22.5" customHeight="1" thickBot="1">
      <c r="A11" s="550"/>
      <c r="B11" s="550"/>
      <c r="C11" s="550"/>
      <c r="D11" s="71" t="s">
        <v>65</v>
      </c>
      <c r="E11" s="507"/>
      <c r="F11" s="213" t="s">
        <v>21</v>
      </c>
      <c r="G11" s="550"/>
      <c r="H11" s="550"/>
    </row>
    <row r="12" spans="1:8" ht="20.25" thickTop="1">
      <c r="A12" s="15">
        <v>1</v>
      </c>
      <c r="B12" s="551" t="s">
        <v>342</v>
      </c>
      <c r="C12" s="552"/>
      <c r="D12" s="72">
        <f>'1ปร.4(งานอาคาร)'!I34</f>
        <v>358754.48</v>
      </c>
      <c r="E12" s="73">
        <f>H18</f>
        <v>1.3592</v>
      </c>
      <c r="F12" s="48">
        <f>ROUND((D12*E12),2)</f>
        <v>487619.09</v>
      </c>
      <c r="G12" s="541" t="s">
        <v>66</v>
      </c>
      <c r="H12" s="542"/>
    </row>
    <row r="13" spans="1:8" ht="19.5">
      <c r="A13" s="17">
        <v>2</v>
      </c>
      <c r="B13" s="541" t="s">
        <v>331</v>
      </c>
      <c r="C13" s="542"/>
      <c r="D13" s="75" t="s">
        <v>1453</v>
      </c>
      <c r="E13" s="74"/>
      <c r="F13" s="52"/>
      <c r="G13" s="541" t="s">
        <v>155</v>
      </c>
      <c r="H13" s="542"/>
    </row>
    <row r="14" spans="1:8" ht="19.5">
      <c r="A14" s="143"/>
      <c r="B14" s="541"/>
      <c r="C14" s="542"/>
      <c r="D14" s="75"/>
      <c r="E14" s="51"/>
      <c r="F14" s="75"/>
      <c r="G14" s="541" t="s">
        <v>71</v>
      </c>
      <c r="H14" s="542"/>
    </row>
    <row r="15" spans="1:8" ht="19.5">
      <c r="A15" s="17"/>
      <c r="B15" s="518"/>
      <c r="C15" s="520"/>
      <c r="D15" s="75"/>
      <c r="E15" s="51"/>
      <c r="F15" s="50"/>
      <c r="G15" s="541" t="s">
        <v>154</v>
      </c>
      <c r="H15" s="542"/>
    </row>
    <row r="16" spans="1:8" ht="19.5">
      <c r="A16" s="50"/>
      <c r="B16" s="518"/>
      <c r="C16" s="520"/>
      <c r="D16" s="75"/>
      <c r="E16" s="51"/>
      <c r="F16" s="50"/>
      <c r="G16" s="541" t="s">
        <v>67</v>
      </c>
      <c r="H16" s="542"/>
    </row>
    <row r="17" spans="1:8" ht="19.5">
      <c r="A17" s="50"/>
      <c r="B17" s="518"/>
      <c r="C17" s="520"/>
      <c r="D17" s="75"/>
      <c r="E17" s="51"/>
      <c r="F17" s="50"/>
      <c r="G17" s="44" t="s">
        <v>283</v>
      </c>
      <c r="H17" s="45"/>
    </row>
    <row r="18" spans="1:8" ht="20.25" thickBot="1">
      <c r="A18" s="50"/>
      <c r="B18" s="518"/>
      <c r="C18" s="520"/>
      <c r="D18" s="75"/>
      <c r="E18" s="51"/>
      <c r="F18" s="50"/>
      <c r="G18" s="228" t="s">
        <v>315</v>
      </c>
      <c r="H18" s="229">
        <v>1.3592</v>
      </c>
    </row>
    <row r="19" spans="1:8" ht="21" thickBot="1" thickTop="1">
      <c r="A19" s="594" t="s">
        <v>264</v>
      </c>
      <c r="B19" s="595"/>
      <c r="C19" s="595"/>
      <c r="D19" s="595"/>
      <c r="E19" s="596"/>
      <c r="F19" s="201">
        <f>SUM(F12:F18)</f>
        <v>487619.09</v>
      </c>
      <c r="G19" s="530" t="s">
        <v>101</v>
      </c>
      <c r="H19" s="531"/>
    </row>
    <row r="20" spans="1:8" ht="21" thickBot="1" thickTop="1">
      <c r="A20" s="594" t="s">
        <v>1455</v>
      </c>
      <c r="B20" s="595"/>
      <c r="C20" s="595"/>
      <c r="D20" s="595"/>
      <c r="E20" s="596"/>
      <c r="F20" s="200">
        <f>F19</f>
        <v>487619.09</v>
      </c>
      <c r="G20" s="535" t="s">
        <v>1454</v>
      </c>
      <c r="H20" s="536"/>
    </row>
    <row r="21" spans="1:8" ht="24" customHeight="1" thickBot="1" thickTop="1">
      <c r="A21" s="56" t="s">
        <v>68</v>
      </c>
      <c r="B21" s="537" t="str">
        <f>CONCATENATE("(",_xlfn.BAHTTEXT(F20),")")</f>
        <v>(สี่แสนแปดหมื่นเจ็ดพันหกร้อยสิบเก้าบาทเก้าสตางค์)</v>
      </c>
      <c r="C21" s="537"/>
      <c r="D21" s="537"/>
      <c r="E21" s="537"/>
      <c r="F21" s="538"/>
      <c r="G21" s="127"/>
      <c r="H21" s="128"/>
    </row>
    <row r="22" spans="1:8" ht="24" customHeight="1" thickBot="1" thickTop="1">
      <c r="A22" s="56" t="s">
        <v>156</v>
      </c>
      <c r="B22" s="127"/>
      <c r="C22" s="564" t="s">
        <v>534</v>
      </c>
      <c r="D22" s="564"/>
      <c r="E22" s="564"/>
      <c r="F22" s="564"/>
      <c r="G22" s="564"/>
      <c r="H22" s="597"/>
    </row>
    <row r="23" spans="1:8" ht="23.25" customHeight="1" thickTop="1">
      <c r="A23" s="481"/>
      <c r="B23" s="478"/>
      <c r="C23" s="478"/>
      <c r="D23" s="478"/>
      <c r="E23" s="478"/>
      <c r="F23" s="478"/>
      <c r="G23" s="478"/>
      <c r="H23" s="482"/>
    </row>
    <row r="24" spans="1:8" ht="23.25" customHeight="1">
      <c r="A24" s="483"/>
      <c r="B24" s="479"/>
      <c r="C24" s="479"/>
      <c r="D24" s="479"/>
      <c r="E24" s="479"/>
      <c r="F24" s="479"/>
      <c r="G24" s="479"/>
      <c r="H24" s="484"/>
    </row>
    <row r="25" spans="1:8" ht="23.25" customHeight="1">
      <c r="A25" s="483"/>
      <c r="B25" s="479"/>
      <c r="C25" s="479"/>
      <c r="D25" s="479"/>
      <c r="E25" s="479"/>
      <c r="F25" s="479"/>
      <c r="G25" s="479"/>
      <c r="H25" s="484"/>
    </row>
    <row r="26" spans="1:8" ht="19.5">
      <c r="A26" s="483"/>
      <c r="B26" s="479"/>
      <c r="C26" s="479"/>
      <c r="D26" s="479"/>
      <c r="E26" s="479"/>
      <c r="F26" s="479"/>
      <c r="G26" s="479"/>
      <c r="H26" s="484"/>
    </row>
    <row r="27" spans="1:14" ht="21">
      <c r="A27" s="483"/>
      <c r="B27" s="479"/>
      <c r="C27" s="629" t="s">
        <v>1456</v>
      </c>
      <c r="D27" s="629"/>
      <c r="E27" s="629"/>
      <c r="F27" s="477" t="s">
        <v>1457</v>
      </c>
      <c r="G27" s="475"/>
      <c r="H27" s="488"/>
      <c r="K27" s="474" t="s">
        <v>1460</v>
      </c>
      <c r="L27" s="271"/>
      <c r="M27" s="474" t="s">
        <v>1461</v>
      </c>
      <c r="N27" s="271"/>
    </row>
    <row r="28" spans="1:14" ht="21">
      <c r="A28" s="483"/>
      <c r="B28" s="479"/>
      <c r="C28" s="475"/>
      <c r="D28" s="628" t="str">
        <f>K41</f>
        <v>( นายนัฏฐิชัย  ใจมั่น)</v>
      </c>
      <c r="E28" s="628"/>
      <c r="F28" s="475"/>
      <c r="G28" s="475"/>
      <c r="H28" s="476"/>
      <c r="K28" s="474" t="s">
        <v>1462</v>
      </c>
      <c r="L28" s="271"/>
      <c r="M28" s="474" t="s">
        <v>1461</v>
      </c>
      <c r="N28" s="271"/>
    </row>
    <row r="29" spans="1:14" ht="21">
      <c r="A29" s="483"/>
      <c r="B29" s="479"/>
      <c r="C29" s="475"/>
      <c r="D29" s="628" t="str">
        <f>M41</f>
        <v>ผู้อำนวยการกองช่าง</v>
      </c>
      <c r="E29" s="628"/>
      <c r="F29" s="475"/>
      <c r="G29" s="475"/>
      <c r="H29" s="476"/>
      <c r="K29" s="474" t="s">
        <v>1463</v>
      </c>
      <c r="L29" s="271"/>
      <c r="M29" s="474" t="s">
        <v>1464</v>
      </c>
      <c r="N29" s="271"/>
    </row>
    <row r="30" spans="1:14" ht="21">
      <c r="A30" s="483"/>
      <c r="B30" s="479"/>
      <c r="C30" s="479"/>
      <c r="D30" s="479"/>
      <c r="E30" s="479"/>
      <c r="F30" s="479"/>
      <c r="G30" s="479"/>
      <c r="H30" s="484"/>
      <c r="K30" s="446" t="s">
        <v>1465</v>
      </c>
      <c r="L30" s="271"/>
      <c r="M30" s="271" t="s">
        <v>1466</v>
      </c>
      <c r="N30" s="271"/>
    </row>
    <row r="31" spans="1:14" ht="21">
      <c r="A31" s="483"/>
      <c r="B31" s="480" t="s">
        <v>1458</v>
      </c>
      <c r="C31" s="480"/>
      <c r="D31" s="475" t="s">
        <v>1459</v>
      </c>
      <c r="E31" s="480"/>
      <c r="F31" s="480" t="s">
        <v>1458</v>
      </c>
      <c r="G31" s="480"/>
      <c r="H31" s="476" t="s">
        <v>1459</v>
      </c>
      <c r="I31" s="480"/>
      <c r="K31" s="271" t="s">
        <v>1467</v>
      </c>
      <c r="L31" s="271"/>
      <c r="M31" s="271" t="s">
        <v>1468</v>
      </c>
      <c r="N31" s="271"/>
    </row>
    <row r="32" spans="1:14" ht="21">
      <c r="A32" s="483"/>
      <c r="B32" s="519" t="str">
        <f>K32</f>
        <v>( นางสาวดารารัตน์  จันต๊ะยอด )</v>
      </c>
      <c r="C32" s="519"/>
      <c r="D32" s="479"/>
      <c r="E32" s="479"/>
      <c r="F32" s="519" t="str">
        <f>K44</f>
        <v>( นายสุรเดช   พรมมีเดช )</v>
      </c>
      <c r="G32" s="519"/>
      <c r="H32" s="484"/>
      <c r="K32" s="271" t="s">
        <v>1493</v>
      </c>
      <c r="L32" s="271"/>
      <c r="M32" s="271" t="s">
        <v>1469</v>
      </c>
      <c r="N32" s="271"/>
    </row>
    <row r="33" spans="1:14" ht="21">
      <c r="A33" s="483"/>
      <c r="B33" s="519" t="str">
        <f>M32</f>
        <v>หัวหน้าสำนักปลัด</v>
      </c>
      <c r="C33" s="519"/>
      <c r="D33" s="479"/>
      <c r="E33" s="479"/>
      <c r="F33" s="627" t="str">
        <f>M44</f>
        <v>นายช่างโยธา</v>
      </c>
      <c r="G33" s="519"/>
      <c r="H33" s="484"/>
      <c r="K33" s="271" t="s">
        <v>1470</v>
      </c>
      <c r="L33" s="271"/>
      <c r="M33" s="271" t="s">
        <v>1471</v>
      </c>
      <c r="N33" s="271"/>
    </row>
    <row r="34" spans="1:14" ht="21">
      <c r="A34" s="483"/>
      <c r="B34" s="479"/>
      <c r="C34" s="479"/>
      <c r="D34" s="479"/>
      <c r="E34" s="479"/>
      <c r="F34" s="479"/>
      <c r="G34" s="479"/>
      <c r="H34" s="484"/>
      <c r="K34" s="271" t="s">
        <v>1472</v>
      </c>
      <c r="L34" s="271"/>
      <c r="M34" s="271" t="s">
        <v>1473</v>
      </c>
      <c r="N34" s="271"/>
    </row>
    <row r="35" spans="1:14" ht="21">
      <c r="A35" s="483"/>
      <c r="B35" s="480" t="s">
        <v>1458</v>
      </c>
      <c r="C35" s="480"/>
      <c r="D35" s="475" t="s">
        <v>1459</v>
      </c>
      <c r="E35" s="480"/>
      <c r="F35" s="480" t="s">
        <v>1458</v>
      </c>
      <c r="G35" s="480"/>
      <c r="H35" s="476" t="s">
        <v>1459</v>
      </c>
      <c r="K35" s="271" t="s">
        <v>1474</v>
      </c>
      <c r="L35" s="271"/>
      <c r="M35" s="271" t="s">
        <v>1475</v>
      </c>
      <c r="N35" s="271"/>
    </row>
    <row r="36" spans="1:14" ht="21">
      <c r="A36" s="483"/>
      <c r="B36" s="627" t="str">
        <f>K28</f>
        <v>( นายชัยเดช  อภิวัฒน์สกุล )</v>
      </c>
      <c r="C36" s="519"/>
      <c r="D36" s="479"/>
      <c r="E36" s="479"/>
      <c r="F36" s="627" t="str">
        <f>K27</f>
        <v>( นายสุรพงษ์  ศิลป์ท้าว)</v>
      </c>
      <c r="G36" s="519"/>
      <c r="H36" s="484"/>
      <c r="K36" s="271" t="s">
        <v>1476</v>
      </c>
      <c r="L36" s="271"/>
      <c r="M36" s="271" t="s">
        <v>1477</v>
      </c>
      <c r="N36" s="271"/>
    </row>
    <row r="37" spans="1:14" ht="21">
      <c r="A37" s="18"/>
      <c r="B37" s="627" t="str">
        <f>M27</f>
        <v>รองนายก อบต.ป่ากลาง</v>
      </c>
      <c r="C37" s="519"/>
      <c r="D37" s="479"/>
      <c r="E37" s="479"/>
      <c r="F37" s="627" t="str">
        <f>M27</f>
        <v>รองนายก อบต.ป่ากลาง</v>
      </c>
      <c r="G37" s="519"/>
      <c r="H37" s="484"/>
      <c r="K37" s="271" t="s">
        <v>1478</v>
      </c>
      <c r="L37" s="271"/>
      <c r="M37" s="271" t="s">
        <v>1479</v>
      </c>
      <c r="N37" s="271"/>
    </row>
    <row r="38" spans="1:14" ht="21">
      <c r="A38" s="483"/>
      <c r="B38" s="479"/>
      <c r="C38" s="479"/>
      <c r="D38" s="479"/>
      <c r="E38" s="479"/>
      <c r="F38" s="479"/>
      <c r="G38" s="479"/>
      <c r="H38" s="484"/>
      <c r="K38" s="271" t="s">
        <v>1480</v>
      </c>
      <c r="L38" s="271"/>
      <c r="M38" s="271" t="s">
        <v>1481</v>
      </c>
      <c r="N38" s="271"/>
    </row>
    <row r="39" spans="1:14" ht="21">
      <c r="A39" s="483"/>
      <c r="B39" s="479"/>
      <c r="C39" s="479"/>
      <c r="D39" s="479"/>
      <c r="E39" s="479"/>
      <c r="F39" s="479"/>
      <c r="G39" s="479"/>
      <c r="H39" s="484"/>
      <c r="K39" s="271" t="s">
        <v>1482</v>
      </c>
      <c r="L39" s="271"/>
      <c r="M39" s="271" t="s">
        <v>1483</v>
      </c>
      <c r="N39" s="271"/>
    </row>
    <row r="40" spans="1:14" ht="21">
      <c r="A40" s="485"/>
      <c r="B40" s="486"/>
      <c r="C40" s="486"/>
      <c r="D40" s="486"/>
      <c r="E40" s="486"/>
      <c r="F40" s="486"/>
      <c r="G40" s="486"/>
      <c r="H40" s="487"/>
      <c r="K40" s="271" t="s">
        <v>1484</v>
      </c>
      <c r="L40" s="271"/>
      <c r="M40" s="271" t="s">
        <v>1485</v>
      </c>
      <c r="N40" s="271"/>
    </row>
    <row r="41" spans="1:14" ht="21">
      <c r="A41" s="18"/>
      <c r="B41" s="13"/>
      <c r="C41" s="13"/>
      <c r="D41" s="13"/>
      <c r="E41" s="13"/>
      <c r="F41" s="13"/>
      <c r="G41" s="13"/>
      <c r="H41" s="49"/>
      <c r="K41" s="271" t="s">
        <v>1486</v>
      </c>
      <c r="L41" s="271"/>
      <c r="M41" s="271" t="s">
        <v>111</v>
      </c>
      <c r="N41" s="271"/>
    </row>
    <row r="42" spans="1:14" ht="21">
      <c r="A42" s="18"/>
      <c r="B42" s="13"/>
      <c r="C42" s="13"/>
      <c r="D42" s="13"/>
      <c r="E42" s="13"/>
      <c r="F42" s="13"/>
      <c r="G42" s="13"/>
      <c r="H42" s="49"/>
      <c r="K42" s="271" t="s">
        <v>1487</v>
      </c>
      <c r="L42" s="271"/>
      <c r="M42" s="271" t="s">
        <v>1488</v>
      </c>
      <c r="N42" s="271"/>
    </row>
    <row r="43" spans="1:14" ht="21">
      <c r="A43" s="202"/>
      <c r="B43" s="203"/>
      <c r="C43" s="203"/>
      <c r="D43" s="203"/>
      <c r="E43" s="203"/>
      <c r="F43" s="203"/>
      <c r="G43" s="203"/>
      <c r="H43" s="204"/>
      <c r="K43" s="271" t="s">
        <v>1489</v>
      </c>
      <c r="L43" s="271"/>
      <c r="M43" s="271" t="s">
        <v>1490</v>
      </c>
      <c r="N43" s="271"/>
    </row>
    <row r="44" spans="11:14" ht="21">
      <c r="K44" s="271" t="s">
        <v>1491</v>
      </c>
      <c r="L44" s="271"/>
      <c r="M44" s="474" t="s">
        <v>1492</v>
      </c>
      <c r="N44" s="271"/>
    </row>
  </sheetData>
  <sheetProtection/>
  <mergeCells count="42">
    <mergeCell ref="A8:H8"/>
    <mergeCell ref="A1:G1"/>
    <mergeCell ref="A2:H2"/>
    <mergeCell ref="A3:H3"/>
    <mergeCell ref="A4:H4"/>
    <mergeCell ref="A5:H5"/>
    <mergeCell ref="A6:H6"/>
    <mergeCell ref="A7:H7"/>
    <mergeCell ref="A10:A11"/>
    <mergeCell ref="B10:C11"/>
    <mergeCell ref="G10:H11"/>
    <mergeCell ref="B12:C12"/>
    <mergeCell ref="G12:H12"/>
    <mergeCell ref="E10:E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A19:E19"/>
    <mergeCell ref="G19:H19"/>
    <mergeCell ref="B37:C37"/>
    <mergeCell ref="F37:G37"/>
    <mergeCell ref="D28:E28"/>
    <mergeCell ref="C27:E27"/>
    <mergeCell ref="D29:E29"/>
    <mergeCell ref="A9:H9"/>
    <mergeCell ref="A20:E20"/>
    <mergeCell ref="G20:H20"/>
    <mergeCell ref="B21:F21"/>
    <mergeCell ref="C22:H22"/>
    <mergeCell ref="B32:C32"/>
    <mergeCell ref="B33:C33"/>
    <mergeCell ref="F32:G32"/>
    <mergeCell ref="F33:G33"/>
    <mergeCell ref="B36:C36"/>
    <mergeCell ref="F36:G36"/>
  </mergeCells>
  <printOptions horizontalCentered="1"/>
  <pageMargins left="0.3937007874015748" right="0.1968503937007874" top="0.7874015748031497" bottom="0.3937007874015748" header="0" footer="0"/>
  <pageSetup horizontalDpi="300" verticalDpi="300" orientation="portrait" paperSize="9" scale="85" r:id="rId1"/>
  <colBreaks count="1" manualBreakCount="1">
    <brk id="8" max="4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Normal="75" zoomScaleSheetLayoutView="10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B15" sqref="B15"/>
    </sheetView>
  </sheetViews>
  <sheetFormatPr defaultColWidth="9.140625" defaultRowHeight="21.75"/>
  <cols>
    <col min="1" max="1" width="5.7109375" style="100" customWidth="1"/>
    <col min="2" max="2" width="54.140625" style="100" customWidth="1"/>
    <col min="3" max="3" width="10.00390625" style="121" customWidth="1"/>
    <col min="4" max="4" width="9.7109375" style="100" customWidth="1"/>
    <col min="5" max="5" width="10.7109375" style="122" customWidth="1"/>
    <col min="6" max="6" width="11.7109375" style="122" customWidth="1"/>
    <col min="7" max="7" width="11.421875" style="122" customWidth="1"/>
    <col min="8" max="8" width="15.28125" style="122" customWidth="1"/>
    <col min="9" max="9" width="15.7109375" style="122" customWidth="1"/>
    <col min="10" max="10" width="13.281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638" t="s">
        <v>266</v>
      </c>
      <c r="B1" s="639"/>
      <c r="C1" s="639"/>
      <c r="D1" s="639"/>
      <c r="E1" s="639"/>
      <c r="F1" s="639"/>
      <c r="G1" s="639"/>
      <c r="H1" s="639"/>
      <c r="I1" s="639"/>
      <c r="J1" s="640"/>
    </row>
    <row r="2" spans="1:10" ht="19.5">
      <c r="A2" s="641" t="s">
        <v>336</v>
      </c>
      <c r="B2" s="503"/>
      <c r="C2" s="503"/>
      <c r="D2" s="503"/>
      <c r="E2" s="503"/>
      <c r="F2" s="503"/>
      <c r="G2" s="503"/>
      <c r="H2" s="503"/>
      <c r="I2" s="503"/>
      <c r="J2" s="642"/>
    </row>
    <row r="3" spans="1:10" ht="19.5">
      <c r="A3" s="641" t="s">
        <v>1497</v>
      </c>
      <c r="B3" s="503"/>
      <c r="C3" s="503"/>
      <c r="D3" s="503"/>
      <c r="E3" s="503"/>
      <c r="F3" s="503"/>
      <c r="G3" s="503"/>
      <c r="H3" s="503"/>
      <c r="I3" s="503"/>
      <c r="J3" s="642"/>
    </row>
    <row r="4" spans="1:10" ht="19.5">
      <c r="A4" s="641" t="s">
        <v>1498</v>
      </c>
      <c r="B4" s="503"/>
      <c r="C4" s="503"/>
      <c r="D4" s="503"/>
      <c r="E4" s="503"/>
      <c r="F4" s="503"/>
      <c r="G4" s="503"/>
      <c r="H4" s="503"/>
      <c r="I4" s="503"/>
      <c r="J4" s="642"/>
    </row>
    <row r="5" spans="1:13" ht="19.5">
      <c r="A5" s="641" t="s">
        <v>341</v>
      </c>
      <c r="B5" s="503"/>
      <c r="C5" s="503"/>
      <c r="D5" s="503"/>
      <c r="E5" s="503"/>
      <c r="F5" s="503"/>
      <c r="G5" s="503"/>
      <c r="H5" s="503"/>
      <c r="I5" s="503"/>
      <c r="J5" s="642"/>
      <c r="L5" s="412"/>
      <c r="M5" s="268"/>
    </row>
    <row r="6" spans="1:13" ht="22.5" customHeight="1">
      <c r="A6" s="641" t="s">
        <v>1494</v>
      </c>
      <c r="B6" s="503"/>
      <c r="C6" s="503"/>
      <c r="D6" s="503"/>
      <c r="E6" s="503"/>
      <c r="F6" s="503"/>
      <c r="G6" s="503"/>
      <c r="H6" s="503"/>
      <c r="I6" s="503"/>
      <c r="J6" s="642"/>
      <c r="L6" s="267"/>
      <c r="M6" s="268"/>
    </row>
    <row r="7" spans="1:10" ht="19.5">
      <c r="A7" s="641" t="s">
        <v>1495</v>
      </c>
      <c r="B7" s="503"/>
      <c r="C7" s="503"/>
      <c r="D7" s="503"/>
      <c r="E7" s="503"/>
      <c r="F7" s="503"/>
      <c r="G7" s="503"/>
      <c r="H7" s="503"/>
      <c r="I7" s="503"/>
      <c r="J7" s="642"/>
    </row>
    <row r="8" spans="1:10" ht="22.5" customHeight="1" thickBot="1">
      <c r="A8" s="219" t="s">
        <v>533</v>
      </c>
      <c r="B8" s="218"/>
      <c r="C8" s="218"/>
      <c r="D8" s="218"/>
      <c r="E8" s="218"/>
      <c r="F8" s="218"/>
      <c r="G8" s="231" t="s">
        <v>1499</v>
      </c>
      <c r="H8" s="231"/>
      <c r="I8" s="231"/>
      <c r="J8" s="232"/>
    </row>
    <row r="9" spans="1:10" ht="22.5" customHeight="1" thickTop="1">
      <c r="A9" s="636" t="s">
        <v>140</v>
      </c>
      <c r="B9" s="490" t="s">
        <v>0</v>
      </c>
      <c r="C9" s="494" t="s">
        <v>1</v>
      </c>
      <c r="D9" s="490" t="s">
        <v>2</v>
      </c>
      <c r="E9" s="643" t="s">
        <v>58</v>
      </c>
      <c r="F9" s="644"/>
      <c r="G9" s="643" t="s">
        <v>59</v>
      </c>
      <c r="H9" s="644"/>
      <c r="I9" s="105" t="s">
        <v>286</v>
      </c>
      <c r="J9" s="645" t="s">
        <v>4</v>
      </c>
    </row>
    <row r="10" spans="1:10" ht="22.5" customHeight="1" thickBot="1">
      <c r="A10" s="637"/>
      <c r="B10" s="491"/>
      <c r="C10" s="495"/>
      <c r="D10" s="491"/>
      <c r="E10" s="214" t="s">
        <v>322</v>
      </c>
      <c r="F10" s="214" t="s">
        <v>25</v>
      </c>
      <c r="G10" s="214" t="s">
        <v>322</v>
      </c>
      <c r="H10" s="214" t="s">
        <v>321</v>
      </c>
      <c r="I10" s="106" t="s">
        <v>21</v>
      </c>
      <c r="J10" s="646"/>
    </row>
    <row r="11" spans="1:10" ht="22.5" customHeight="1" thickTop="1">
      <c r="A11" s="224">
        <v>1</v>
      </c>
      <c r="B11" s="270" t="s">
        <v>344</v>
      </c>
      <c r="C11" s="126"/>
      <c r="D11" s="129"/>
      <c r="E11" s="126"/>
      <c r="F11" s="126"/>
      <c r="G11" s="126"/>
      <c r="H11" s="126"/>
      <c r="I11" s="126"/>
      <c r="J11" s="220"/>
    </row>
    <row r="12" spans="1:10" ht="19.5">
      <c r="A12" s="221"/>
      <c r="B12" s="20" t="s">
        <v>345</v>
      </c>
      <c r="C12" s="25">
        <v>1998</v>
      </c>
      <c r="D12" s="19" t="s">
        <v>12</v>
      </c>
      <c r="E12" s="25">
        <v>0</v>
      </c>
      <c r="F12" s="23">
        <f>ROUND((C12*E12),2)</f>
        <v>0</v>
      </c>
      <c r="G12" s="25">
        <v>5.46</v>
      </c>
      <c r="H12" s="23">
        <f>ROUND((C12*G12),2)</f>
        <v>10909.08</v>
      </c>
      <c r="I12" s="23">
        <f>ROUND((F12+H12),2)</f>
        <v>10909.08</v>
      </c>
      <c r="J12" s="222"/>
    </row>
    <row r="13" spans="1:10" s="14" customFormat="1" ht="19.5">
      <c r="A13" s="269">
        <v>2</v>
      </c>
      <c r="B13" s="270" t="s">
        <v>532</v>
      </c>
      <c r="C13" s="25"/>
      <c r="D13" s="19"/>
      <c r="E13" s="25"/>
      <c r="F13" s="23"/>
      <c r="G13" s="25"/>
      <c r="H13" s="23"/>
      <c r="I13" s="23"/>
      <c r="J13" s="222"/>
    </row>
    <row r="14" spans="1:10" s="14" customFormat="1" ht="19.5">
      <c r="A14" s="221"/>
      <c r="B14" s="20" t="s">
        <v>1496</v>
      </c>
      <c r="C14" s="25">
        <v>725</v>
      </c>
      <c r="D14" s="19" t="s">
        <v>12</v>
      </c>
      <c r="E14" s="25">
        <v>0</v>
      </c>
      <c r="F14" s="23">
        <f aca="true" t="shared" si="0" ref="F14:F29">ROUND((C14*E14),2)</f>
        <v>0</v>
      </c>
      <c r="G14" s="25">
        <v>10.84</v>
      </c>
      <c r="H14" s="23">
        <f aca="true" t="shared" si="1" ref="H14:H29">ROUND((C14*G14),2)</f>
        <v>7859</v>
      </c>
      <c r="I14" s="23">
        <f aca="true" t="shared" si="2" ref="I14:I29">ROUND((F14+H14),2)</f>
        <v>7859</v>
      </c>
      <c r="J14" s="223"/>
    </row>
    <row r="15" spans="1:10" s="14" customFormat="1" ht="19.5">
      <c r="A15" s="269">
        <v>3</v>
      </c>
      <c r="B15" s="270" t="s">
        <v>343</v>
      </c>
      <c r="C15" s="25"/>
      <c r="D15" s="19"/>
      <c r="E15" s="25"/>
      <c r="F15" s="23"/>
      <c r="G15" s="25"/>
      <c r="H15" s="23"/>
      <c r="I15" s="23"/>
      <c r="J15" s="223"/>
    </row>
    <row r="16" spans="1:10" s="14" customFormat="1" ht="19.5">
      <c r="A16" s="221"/>
      <c r="B16" s="20" t="s">
        <v>346</v>
      </c>
      <c r="C16" s="25">
        <v>380</v>
      </c>
      <c r="D16" s="19" t="s">
        <v>11</v>
      </c>
      <c r="E16" s="25">
        <v>0</v>
      </c>
      <c r="F16" s="23">
        <f t="shared" si="0"/>
        <v>0</v>
      </c>
      <c r="G16" s="25">
        <v>21.28</v>
      </c>
      <c r="H16" s="23">
        <f t="shared" si="1"/>
        <v>8086.4</v>
      </c>
      <c r="I16" s="23">
        <f t="shared" si="2"/>
        <v>8086.4</v>
      </c>
      <c r="J16" s="223"/>
    </row>
    <row r="17" spans="1:10" s="14" customFormat="1" ht="19.5">
      <c r="A17" s="221"/>
      <c r="B17" s="20" t="s">
        <v>347</v>
      </c>
      <c r="C17" s="25">
        <v>0</v>
      </c>
      <c r="D17" s="19" t="s">
        <v>11</v>
      </c>
      <c r="E17" s="25">
        <v>0</v>
      </c>
      <c r="F17" s="23">
        <f t="shared" si="0"/>
        <v>0</v>
      </c>
      <c r="G17" s="25">
        <v>0</v>
      </c>
      <c r="H17" s="23">
        <f t="shared" si="1"/>
        <v>0</v>
      </c>
      <c r="I17" s="23">
        <f t="shared" si="2"/>
        <v>0</v>
      </c>
      <c r="J17" s="223"/>
    </row>
    <row r="18" spans="1:10" s="14" customFormat="1" ht="19.5">
      <c r="A18" s="269">
        <v>4</v>
      </c>
      <c r="B18" s="270" t="s">
        <v>348</v>
      </c>
      <c r="C18" s="25"/>
      <c r="D18" s="19"/>
      <c r="E18" s="25"/>
      <c r="F18" s="23"/>
      <c r="G18" s="25"/>
      <c r="H18" s="23"/>
      <c r="I18" s="23"/>
      <c r="J18" s="223"/>
    </row>
    <row r="19" spans="1:10" s="14" customFormat="1" ht="19.5">
      <c r="A19" s="221"/>
      <c r="B19" s="20" t="s">
        <v>360</v>
      </c>
      <c r="C19" s="25">
        <v>35</v>
      </c>
      <c r="D19" s="19" t="s">
        <v>11</v>
      </c>
      <c r="E19" s="25">
        <f>ทรายรองพื้น!I16</f>
        <v>669</v>
      </c>
      <c r="F19" s="23">
        <f>ROUND((C19*E19),2)</f>
        <v>23415</v>
      </c>
      <c r="G19" s="25">
        <v>0</v>
      </c>
      <c r="H19" s="23">
        <f>ROUND((C19*G19),2)</f>
        <v>0</v>
      </c>
      <c r="I19" s="23">
        <f>ROUND((F19+H19),2)</f>
        <v>23415</v>
      </c>
      <c r="J19" s="223"/>
    </row>
    <row r="20" spans="1:10" s="14" customFormat="1" ht="19.5">
      <c r="A20" s="269">
        <v>5</v>
      </c>
      <c r="B20" s="270" t="s">
        <v>359</v>
      </c>
      <c r="C20" s="25"/>
      <c r="D20" s="19"/>
      <c r="E20" s="25"/>
      <c r="F20" s="23"/>
      <c r="G20" s="25"/>
      <c r="H20" s="23"/>
      <c r="I20" s="23"/>
      <c r="J20" s="223"/>
    </row>
    <row r="21" spans="1:10" s="14" customFormat="1" ht="19.5">
      <c r="A21" s="221"/>
      <c r="B21" s="20" t="s">
        <v>354</v>
      </c>
      <c r="C21" s="25"/>
      <c r="D21" s="19"/>
      <c r="E21" s="25"/>
      <c r="F21" s="23"/>
      <c r="G21" s="25"/>
      <c r="H21" s="23"/>
      <c r="I21" s="23"/>
      <c r="J21" s="223"/>
    </row>
    <row r="22" spans="1:10" s="14" customFormat="1" ht="19.5">
      <c r="A22" s="221"/>
      <c r="B22" s="20" t="s">
        <v>355</v>
      </c>
      <c r="C22" s="25">
        <v>700</v>
      </c>
      <c r="D22" s="19" t="s">
        <v>12</v>
      </c>
      <c r="E22" s="25">
        <f>ผิวทางคอนกรีต!P24</f>
        <v>410</v>
      </c>
      <c r="F22" s="23">
        <f t="shared" si="0"/>
        <v>287000</v>
      </c>
      <c r="G22" s="25">
        <v>0</v>
      </c>
      <c r="H22" s="23">
        <f t="shared" si="1"/>
        <v>0</v>
      </c>
      <c r="I22" s="23">
        <f t="shared" si="2"/>
        <v>287000</v>
      </c>
      <c r="J22" s="223"/>
    </row>
    <row r="23" spans="1:10" s="14" customFormat="1" ht="19.5">
      <c r="A23" s="221"/>
      <c r="B23" s="20" t="s">
        <v>349</v>
      </c>
      <c r="C23" s="25">
        <v>10</v>
      </c>
      <c r="D23" s="19" t="s">
        <v>350</v>
      </c>
      <c r="E23" s="25">
        <f>รอยต่อ!N18</f>
        <v>149</v>
      </c>
      <c r="F23" s="23">
        <f t="shared" si="0"/>
        <v>1490</v>
      </c>
      <c r="G23" s="25">
        <v>0</v>
      </c>
      <c r="H23" s="23">
        <f t="shared" si="1"/>
        <v>0</v>
      </c>
      <c r="I23" s="23">
        <f t="shared" si="2"/>
        <v>1490</v>
      </c>
      <c r="J23" s="223"/>
    </row>
    <row r="24" spans="1:10" s="14" customFormat="1" ht="19.5">
      <c r="A24" s="221"/>
      <c r="B24" s="20" t="s">
        <v>351</v>
      </c>
      <c r="C24" s="25">
        <v>55</v>
      </c>
      <c r="D24" s="19" t="s">
        <v>350</v>
      </c>
      <c r="E24" s="25">
        <f>รอยต่อ!N27</f>
        <v>55</v>
      </c>
      <c r="F24" s="23">
        <f t="shared" si="0"/>
        <v>3025</v>
      </c>
      <c r="G24" s="25">
        <v>0</v>
      </c>
      <c r="H24" s="23">
        <f t="shared" si="1"/>
        <v>0</v>
      </c>
      <c r="I24" s="23">
        <f t="shared" si="2"/>
        <v>3025</v>
      </c>
      <c r="J24" s="223"/>
    </row>
    <row r="25" spans="1:10" ht="19.5">
      <c r="A25" s="221"/>
      <c r="B25" s="20" t="s">
        <v>352</v>
      </c>
      <c r="C25" s="25">
        <v>140</v>
      </c>
      <c r="D25" s="19" t="s">
        <v>350</v>
      </c>
      <c r="E25" s="25">
        <f>รอยต่อ!N35</f>
        <v>59</v>
      </c>
      <c r="F25" s="23">
        <f t="shared" si="0"/>
        <v>8260</v>
      </c>
      <c r="G25" s="25">
        <v>0</v>
      </c>
      <c r="H25" s="23">
        <f t="shared" si="1"/>
        <v>0</v>
      </c>
      <c r="I25" s="23">
        <f t="shared" si="2"/>
        <v>8260</v>
      </c>
      <c r="J25" s="222"/>
    </row>
    <row r="26" spans="1:10" s="14" customFormat="1" ht="19.5">
      <c r="A26" s="269">
        <v>6</v>
      </c>
      <c r="B26" s="270" t="s">
        <v>353</v>
      </c>
      <c r="C26" s="25"/>
      <c r="D26" s="19"/>
      <c r="E26" s="25"/>
      <c r="F26" s="23"/>
      <c r="G26" s="25"/>
      <c r="H26" s="23"/>
      <c r="I26" s="23"/>
      <c r="J26" s="222"/>
    </row>
    <row r="27" spans="1:10" s="14" customFormat="1" ht="19.5">
      <c r="A27" s="221"/>
      <c r="B27" s="20" t="s">
        <v>356</v>
      </c>
      <c r="C27" s="25">
        <v>12</v>
      </c>
      <c r="D27" s="19" t="s">
        <v>11</v>
      </c>
      <c r="E27" s="25">
        <f>ราคาของ!K22</f>
        <v>120</v>
      </c>
      <c r="F27" s="23">
        <f t="shared" si="0"/>
        <v>1440</v>
      </c>
      <c r="G27" s="25">
        <v>0</v>
      </c>
      <c r="H27" s="23">
        <f t="shared" si="1"/>
        <v>0</v>
      </c>
      <c r="I27" s="23">
        <f t="shared" si="2"/>
        <v>1440</v>
      </c>
      <c r="J27" s="223"/>
    </row>
    <row r="28" spans="1:10" s="14" customFormat="1" ht="19.5">
      <c r="A28" s="269">
        <v>7</v>
      </c>
      <c r="B28" s="270" t="s">
        <v>357</v>
      </c>
      <c r="C28" s="25"/>
      <c r="D28" s="19"/>
      <c r="E28" s="25"/>
      <c r="F28" s="23"/>
      <c r="G28" s="25"/>
      <c r="H28" s="23"/>
      <c r="I28" s="23"/>
      <c r="J28" s="223"/>
    </row>
    <row r="29" spans="1:10" s="14" customFormat="1" ht="19.5">
      <c r="A29" s="221"/>
      <c r="B29" s="20" t="s">
        <v>358</v>
      </c>
      <c r="C29" s="25">
        <v>10</v>
      </c>
      <c r="D29" s="19" t="s">
        <v>27</v>
      </c>
      <c r="E29" s="25">
        <f>ท่อ!M16</f>
        <v>727</v>
      </c>
      <c r="F29" s="23">
        <f t="shared" si="0"/>
        <v>7270</v>
      </c>
      <c r="G29" s="25">
        <v>0</v>
      </c>
      <c r="H29" s="23">
        <f t="shared" si="1"/>
        <v>0</v>
      </c>
      <c r="I29" s="23">
        <f t="shared" si="2"/>
        <v>7270</v>
      </c>
      <c r="J29" s="223"/>
    </row>
    <row r="30" spans="1:10" s="14" customFormat="1" ht="19.5">
      <c r="A30" s="225">
        <v>8</v>
      </c>
      <c r="B30" s="123" t="s">
        <v>331</v>
      </c>
      <c r="C30" s="25"/>
      <c r="D30" s="19"/>
      <c r="E30" s="25"/>
      <c r="F30" s="23"/>
      <c r="G30" s="25"/>
      <c r="H30" s="23"/>
      <c r="I30" s="23"/>
      <c r="J30" s="223"/>
    </row>
    <row r="31" spans="1:10" s="14" customFormat="1" ht="19.5">
      <c r="A31" s="225"/>
      <c r="B31" s="123"/>
      <c r="C31" s="25"/>
      <c r="D31" s="19"/>
      <c r="E31" s="25"/>
      <c r="F31" s="23"/>
      <c r="G31" s="25"/>
      <c r="H31" s="23"/>
      <c r="I31" s="23"/>
      <c r="J31" s="223"/>
    </row>
    <row r="32" spans="1:10" s="14" customFormat="1" ht="19.5">
      <c r="A32" s="226"/>
      <c r="B32" s="208" t="s">
        <v>89</v>
      </c>
      <c r="C32" s="110"/>
      <c r="D32" s="108"/>
      <c r="E32" s="110"/>
      <c r="F32" s="111"/>
      <c r="G32" s="110"/>
      <c r="H32" s="111"/>
      <c r="I32" s="111">
        <f>SUM(F11:F30)</f>
        <v>331900</v>
      </c>
      <c r="J32" s="227"/>
    </row>
    <row r="33" spans="1:10" ht="19.5">
      <c r="A33" s="226"/>
      <c r="B33" s="208" t="s">
        <v>90</v>
      </c>
      <c r="C33" s="209"/>
      <c r="D33" s="210"/>
      <c r="E33" s="209"/>
      <c r="F33" s="211"/>
      <c r="G33" s="209"/>
      <c r="H33" s="211"/>
      <c r="I33" s="211">
        <f>SUM(H11:H30)</f>
        <v>26854.480000000003</v>
      </c>
      <c r="J33" s="227"/>
    </row>
    <row r="34" spans="1:10" ht="19.5">
      <c r="A34" s="226"/>
      <c r="B34" s="208" t="s">
        <v>335</v>
      </c>
      <c r="C34" s="110"/>
      <c r="D34" s="108"/>
      <c r="E34" s="110"/>
      <c r="F34" s="111"/>
      <c r="G34" s="110"/>
      <c r="H34" s="111"/>
      <c r="I34" s="211">
        <f>SUM(I11:I30)</f>
        <v>358754.48</v>
      </c>
      <c r="J34" s="472"/>
    </row>
  </sheetData>
  <sheetProtection/>
  <mergeCells count="14">
    <mergeCell ref="G9:H9"/>
    <mergeCell ref="A6:J6"/>
    <mergeCell ref="A7:J7"/>
    <mergeCell ref="J9:J10"/>
    <mergeCell ref="A9:A10"/>
    <mergeCell ref="B9:B10"/>
    <mergeCell ref="C9:C10"/>
    <mergeCell ref="D9:D10"/>
    <mergeCell ref="A1:J1"/>
    <mergeCell ref="A5:J5"/>
    <mergeCell ref="A4:J4"/>
    <mergeCell ref="A3:J3"/>
    <mergeCell ref="A2:J2"/>
    <mergeCell ref="E9:F9"/>
  </mergeCells>
  <printOptions horizontalCentered="1"/>
  <pageMargins left="0.1968503937007874" right="0" top="0.1968503937007874" bottom="0.1968503937007874" header="0.1968503937007874" footer="0"/>
  <pageSetup horizontalDpi="300" verticalDpi="300" orientation="landscape" paperSize="9" r:id="rId1"/>
  <headerFooter alignWithMargins="0">
    <oddHeader>&amp;Rปร.4  แผ่นที่&amp;P/&amp;N</oddHeader>
  </headerFooter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21.75"/>
  <cols>
    <col min="1" max="1" width="7.8515625" style="0" customWidth="1"/>
    <col min="2" max="2" width="41.140625" style="0" customWidth="1"/>
    <col min="3" max="3" width="9.28125" style="0" customWidth="1"/>
    <col min="4" max="4" width="10.57421875" style="0" customWidth="1"/>
    <col min="5" max="5" width="12.140625" style="0" customWidth="1"/>
    <col min="6" max="6" width="13.00390625" style="0" customWidth="1"/>
    <col min="7" max="7" width="11.140625" style="0" customWidth="1"/>
    <col min="8" max="8" width="12.421875" style="0" customWidth="1"/>
    <col min="9" max="9" width="14.421875" style="0" customWidth="1"/>
    <col min="10" max="10" width="21.8515625" style="0" customWidth="1"/>
    <col min="11" max="11" width="4.140625" style="0" customWidth="1"/>
    <col min="12" max="12" width="8.7109375" style="0" customWidth="1"/>
  </cols>
  <sheetData>
    <row r="1" spans="1:10" s="14" customFormat="1" ht="23.25">
      <c r="A1" s="511" t="s">
        <v>53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 s="14" customFormat="1" ht="23.25">
      <c r="A2" s="514" t="s">
        <v>173</v>
      </c>
      <c r="B2" s="515"/>
      <c r="C2" s="515"/>
      <c r="D2" s="515"/>
      <c r="E2" s="515"/>
      <c r="F2" s="515"/>
      <c r="G2" s="515"/>
      <c r="H2" s="515"/>
      <c r="I2" s="515"/>
      <c r="J2" s="33" t="s">
        <v>55</v>
      </c>
    </row>
    <row r="3" spans="1:10" s="14" customFormat="1" ht="23.25">
      <c r="A3" s="504" t="s">
        <v>174</v>
      </c>
      <c r="B3" s="505"/>
      <c r="C3" s="505"/>
      <c r="D3" s="505"/>
      <c r="E3" s="505"/>
      <c r="F3" s="505"/>
      <c r="G3" s="505"/>
      <c r="H3" s="505"/>
      <c r="I3" s="505"/>
      <c r="J3" s="33" t="s">
        <v>257</v>
      </c>
    </row>
    <row r="4" spans="1:10" s="14" customFormat="1" ht="23.25">
      <c r="A4" s="504" t="s">
        <v>262</v>
      </c>
      <c r="B4" s="505"/>
      <c r="C4" s="505"/>
      <c r="D4" s="505"/>
      <c r="E4" s="505"/>
      <c r="F4" s="505"/>
      <c r="G4" s="505"/>
      <c r="H4" s="505"/>
      <c r="I4" s="505"/>
      <c r="J4" s="34"/>
    </row>
    <row r="5" spans="1:10" s="14" customFormat="1" ht="23.25">
      <c r="A5" s="504" t="s">
        <v>175</v>
      </c>
      <c r="B5" s="505"/>
      <c r="C5" s="505"/>
      <c r="D5" s="505"/>
      <c r="E5" s="505"/>
      <c r="F5" s="505"/>
      <c r="G5" s="505"/>
      <c r="H5" s="505"/>
      <c r="I5" s="505"/>
      <c r="J5" s="35"/>
    </row>
    <row r="6" spans="1:10" s="14" customFormat="1" ht="23.25">
      <c r="A6" s="504" t="s">
        <v>248</v>
      </c>
      <c r="B6" s="505"/>
      <c r="C6" s="505"/>
      <c r="D6" s="505"/>
      <c r="E6" s="505"/>
      <c r="F6" s="505"/>
      <c r="G6" s="505"/>
      <c r="H6" s="505"/>
      <c r="I6" s="505"/>
      <c r="J6" s="35"/>
    </row>
    <row r="7" spans="1:10" s="14" customFormat="1" ht="24" thickBot="1">
      <c r="A7" s="508" t="s">
        <v>176</v>
      </c>
      <c r="B7" s="509"/>
      <c r="C7" s="509"/>
      <c r="D7" s="509"/>
      <c r="E7" s="509"/>
      <c r="F7" s="509"/>
      <c r="G7" s="509"/>
      <c r="H7" s="509"/>
      <c r="I7" s="509"/>
      <c r="J7" s="36" t="s">
        <v>57</v>
      </c>
    </row>
    <row r="8" spans="1:10" s="14" customFormat="1" ht="24" thickTop="1">
      <c r="A8" s="506" t="s">
        <v>5</v>
      </c>
      <c r="B8" s="506" t="s">
        <v>0</v>
      </c>
      <c r="C8" s="506" t="s">
        <v>1</v>
      </c>
      <c r="D8" s="506" t="s">
        <v>2</v>
      </c>
      <c r="E8" s="510" t="s">
        <v>58</v>
      </c>
      <c r="F8" s="510"/>
      <c r="G8" s="510" t="s">
        <v>59</v>
      </c>
      <c r="H8" s="510"/>
      <c r="I8" s="15" t="s">
        <v>25</v>
      </c>
      <c r="J8" s="506" t="s">
        <v>4</v>
      </c>
    </row>
    <row r="9" spans="1:10" s="14" customFormat="1" ht="24" thickBot="1">
      <c r="A9" s="507"/>
      <c r="B9" s="507"/>
      <c r="C9" s="507"/>
      <c r="D9" s="507"/>
      <c r="E9" s="16" t="s">
        <v>19</v>
      </c>
      <c r="F9" s="16" t="s">
        <v>3</v>
      </c>
      <c r="G9" s="38" t="s">
        <v>19</v>
      </c>
      <c r="H9" s="63" t="s">
        <v>3</v>
      </c>
      <c r="I9" s="16" t="s">
        <v>21</v>
      </c>
      <c r="J9" s="507"/>
    </row>
    <row r="10" spans="1:10" s="140" customFormat="1" ht="24" thickTop="1">
      <c r="A10" s="132">
        <v>1</v>
      </c>
      <c r="B10" s="133" t="s">
        <v>177</v>
      </c>
      <c r="C10" s="134"/>
      <c r="D10" s="135"/>
      <c r="E10" s="136"/>
      <c r="F10" s="79"/>
      <c r="G10" s="58"/>
      <c r="H10" s="137"/>
      <c r="I10" s="138"/>
      <c r="J10" s="139"/>
    </row>
    <row r="11" spans="1:10" s="140" customFormat="1" ht="23.25">
      <c r="A11" s="141">
        <v>1.1</v>
      </c>
      <c r="B11" s="39" t="s">
        <v>178</v>
      </c>
      <c r="C11" s="134"/>
      <c r="D11" s="68"/>
      <c r="E11" s="79"/>
      <c r="F11" s="79"/>
      <c r="G11" s="138"/>
      <c r="H11" s="137"/>
      <c r="I11" s="138"/>
      <c r="J11" s="142"/>
    </row>
    <row r="12" spans="1:10" s="140" customFormat="1" ht="23.25">
      <c r="A12" s="143"/>
      <c r="B12" s="39" t="s">
        <v>179</v>
      </c>
      <c r="C12" s="134">
        <v>38</v>
      </c>
      <c r="D12" s="68" t="s">
        <v>12</v>
      </c>
      <c r="E12" s="79"/>
      <c r="F12" s="79">
        <f aca="true" t="shared" si="0" ref="F12:F99">ROUND((C12*E12),2)</f>
        <v>0</v>
      </c>
      <c r="G12" s="138">
        <v>8</v>
      </c>
      <c r="H12" s="137">
        <f>ROUND((C12*G12),2)</f>
        <v>304</v>
      </c>
      <c r="I12" s="138">
        <f>ROUND((F12+H12),2)</f>
        <v>304</v>
      </c>
      <c r="J12" s="144"/>
    </row>
    <row r="13" spans="1:10" s="140" customFormat="1" ht="23.25">
      <c r="A13" s="143"/>
      <c r="B13" s="39" t="s">
        <v>180</v>
      </c>
      <c r="C13" s="134">
        <v>0.5</v>
      </c>
      <c r="D13" s="68" t="s">
        <v>11</v>
      </c>
      <c r="E13" s="79"/>
      <c r="F13" s="79">
        <f t="shared" si="0"/>
        <v>0</v>
      </c>
      <c r="G13" s="138">
        <v>99</v>
      </c>
      <c r="H13" s="137">
        <f aca="true" t="shared" si="1" ref="H13:H99">ROUND((C13*G13),2)</f>
        <v>49.5</v>
      </c>
      <c r="I13" s="138">
        <f aca="true" t="shared" si="2" ref="I13:I99">ROUND((F13+H13),2)</f>
        <v>49.5</v>
      </c>
      <c r="J13" s="142"/>
    </row>
    <row r="14" spans="1:10" s="140" customFormat="1" ht="23.25">
      <c r="A14" s="143"/>
      <c r="B14" s="39" t="s">
        <v>181</v>
      </c>
      <c r="C14" s="134">
        <v>12.5</v>
      </c>
      <c r="D14" s="68" t="s">
        <v>11</v>
      </c>
      <c r="E14" s="79">
        <v>57</v>
      </c>
      <c r="F14" s="79">
        <f>ROUND((C14*E14),2)</f>
        <v>712.5</v>
      </c>
      <c r="G14" s="138">
        <v>99</v>
      </c>
      <c r="H14" s="137">
        <f>ROUND((C14*G14),2)</f>
        <v>1237.5</v>
      </c>
      <c r="I14" s="138">
        <f>ROUND((F14+H14),2)</f>
        <v>1950</v>
      </c>
      <c r="J14" s="142"/>
    </row>
    <row r="15" spans="1:10" s="140" customFormat="1" ht="23.25">
      <c r="A15" s="143"/>
      <c r="B15" s="39" t="s">
        <v>182</v>
      </c>
      <c r="C15" s="134">
        <v>0.75</v>
      </c>
      <c r="D15" s="68" t="s">
        <v>11</v>
      </c>
      <c r="E15" s="79">
        <v>336.45</v>
      </c>
      <c r="F15" s="79">
        <f t="shared" si="0"/>
        <v>252.34</v>
      </c>
      <c r="G15" s="138">
        <v>91</v>
      </c>
      <c r="H15" s="137">
        <f t="shared" si="1"/>
        <v>68.25</v>
      </c>
      <c r="I15" s="138">
        <f t="shared" si="2"/>
        <v>320.59</v>
      </c>
      <c r="J15" s="145"/>
    </row>
    <row r="16" spans="1:10" s="140" customFormat="1" ht="23.25">
      <c r="A16" s="143"/>
      <c r="B16" s="39" t="s">
        <v>183</v>
      </c>
      <c r="C16" s="134">
        <v>9.91</v>
      </c>
      <c r="D16" s="68" t="s">
        <v>11</v>
      </c>
      <c r="E16" s="79">
        <v>1650</v>
      </c>
      <c r="F16" s="79">
        <f t="shared" si="0"/>
        <v>16351.5</v>
      </c>
      <c r="G16" s="138">
        <v>498</v>
      </c>
      <c r="H16" s="137">
        <f t="shared" si="1"/>
        <v>4935.18</v>
      </c>
      <c r="I16" s="138">
        <f t="shared" si="2"/>
        <v>21286.68</v>
      </c>
      <c r="J16" s="145"/>
    </row>
    <row r="17" spans="1:10" s="140" customFormat="1" ht="23.25">
      <c r="A17" s="143"/>
      <c r="B17" s="39" t="s">
        <v>184</v>
      </c>
      <c r="C17" s="146"/>
      <c r="D17" s="68"/>
      <c r="E17" s="79"/>
      <c r="F17" s="79"/>
      <c r="G17" s="138"/>
      <c r="H17" s="137"/>
      <c r="I17" s="138"/>
      <c r="J17" s="147"/>
    </row>
    <row r="18" spans="1:10" s="140" customFormat="1" ht="23.25">
      <c r="A18" s="143"/>
      <c r="B18" s="39" t="s">
        <v>185</v>
      </c>
      <c r="C18" s="146">
        <v>0.553</v>
      </c>
      <c r="D18" s="68" t="s">
        <v>186</v>
      </c>
      <c r="E18" s="79">
        <v>12304</v>
      </c>
      <c r="F18" s="79">
        <f t="shared" si="0"/>
        <v>6804.11</v>
      </c>
      <c r="G18" s="138">
        <v>3.3</v>
      </c>
      <c r="H18" s="137">
        <f t="shared" si="1"/>
        <v>1.82</v>
      </c>
      <c r="I18" s="138">
        <f t="shared" si="2"/>
        <v>6805.93</v>
      </c>
      <c r="J18" s="179"/>
    </row>
    <row r="19" spans="1:10" s="140" customFormat="1" ht="23.25">
      <c r="A19" s="143"/>
      <c r="B19" s="39" t="s">
        <v>187</v>
      </c>
      <c r="C19" s="146">
        <v>0.174</v>
      </c>
      <c r="D19" s="68" t="s">
        <v>186</v>
      </c>
      <c r="E19" s="148">
        <v>19539</v>
      </c>
      <c r="F19" s="79">
        <f t="shared" si="0"/>
        <v>3399.79</v>
      </c>
      <c r="G19" s="138">
        <v>4.1</v>
      </c>
      <c r="H19" s="137">
        <f t="shared" si="1"/>
        <v>0.71</v>
      </c>
      <c r="I19" s="138">
        <f t="shared" si="2"/>
        <v>3400.5</v>
      </c>
      <c r="J19" s="179"/>
    </row>
    <row r="20" spans="1:10" s="140" customFormat="1" ht="23.25">
      <c r="A20" s="143"/>
      <c r="B20" s="39" t="s">
        <v>188</v>
      </c>
      <c r="C20" s="134">
        <v>21.81</v>
      </c>
      <c r="D20" s="68" t="s">
        <v>26</v>
      </c>
      <c r="E20" s="79">
        <v>52.34</v>
      </c>
      <c r="F20" s="79">
        <f t="shared" si="0"/>
        <v>1141.54</v>
      </c>
      <c r="G20" s="138"/>
      <c r="H20" s="137">
        <f t="shared" si="1"/>
        <v>0</v>
      </c>
      <c r="I20" s="138">
        <f t="shared" si="2"/>
        <v>1141.54</v>
      </c>
      <c r="J20" s="179"/>
    </row>
    <row r="21" spans="1:10" s="140" customFormat="1" ht="23.25">
      <c r="A21" s="143">
        <v>1.2</v>
      </c>
      <c r="B21" s="149" t="s">
        <v>189</v>
      </c>
      <c r="C21" s="150"/>
      <c r="D21" s="151"/>
      <c r="E21" s="152"/>
      <c r="F21" s="79">
        <f t="shared" si="0"/>
        <v>0</v>
      </c>
      <c r="G21" s="58"/>
      <c r="H21" s="137">
        <f t="shared" si="1"/>
        <v>0</v>
      </c>
      <c r="I21" s="138">
        <f t="shared" si="2"/>
        <v>0</v>
      </c>
      <c r="J21" s="179"/>
    </row>
    <row r="22" spans="1:10" s="140" customFormat="1" ht="23.25">
      <c r="A22" s="143"/>
      <c r="B22" s="149" t="s">
        <v>190</v>
      </c>
      <c r="C22" s="134">
        <v>62.4</v>
      </c>
      <c r="D22" s="138" t="s">
        <v>12</v>
      </c>
      <c r="E22" s="137">
        <v>290</v>
      </c>
      <c r="F22" s="79">
        <f t="shared" si="0"/>
        <v>18096</v>
      </c>
      <c r="G22" s="138">
        <v>133</v>
      </c>
      <c r="H22" s="137">
        <f t="shared" si="1"/>
        <v>8299.2</v>
      </c>
      <c r="I22" s="138">
        <f t="shared" si="2"/>
        <v>26395.2</v>
      </c>
      <c r="J22" s="153"/>
    </row>
    <row r="23" spans="1:10" s="140" customFormat="1" ht="23.25">
      <c r="A23" s="143">
        <v>1.3</v>
      </c>
      <c r="B23" s="149" t="s">
        <v>191</v>
      </c>
      <c r="C23" s="134"/>
      <c r="D23" s="138"/>
      <c r="E23" s="137"/>
      <c r="F23" s="79">
        <f t="shared" si="0"/>
        <v>0</v>
      </c>
      <c r="G23" s="138"/>
      <c r="H23" s="137">
        <f t="shared" si="1"/>
        <v>0</v>
      </c>
      <c r="I23" s="138">
        <f t="shared" si="2"/>
        <v>0</v>
      </c>
      <c r="J23" s="153"/>
    </row>
    <row r="24" spans="1:10" s="140" customFormat="1" ht="24">
      <c r="A24" s="143"/>
      <c r="B24" s="154" t="s">
        <v>192</v>
      </c>
      <c r="C24" s="134">
        <v>110.5</v>
      </c>
      <c r="D24" s="138" t="s">
        <v>12</v>
      </c>
      <c r="E24" s="137">
        <v>128</v>
      </c>
      <c r="F24" s="79">
        <f t="shared" si="0"/>
        <v>14144</v>
      </c>
      <c r="G24" s="138">
        <v>70</v>
      </c>
      <c r="H24" s="137">
        <f t="shared" si="1"/>
        <v>7735</v>
      </c>
      <c r="I24" s="138">
        <f t="shared" si="2"/>
        <v>21879</v>
      </c>
      <c r="J24" s="147"/>
    </row>
    <row r="25" spans="1:10" s="140" customFormat="1" ht="23.25">
      <c r="A25" s="143"/>
      <c r="B25" s="149" t="s">
        <v>193</v>
      </c>
      <c r="C25" s="134">
        <v>11.4</v>
      </c>
      <c r="D25" s="138" t="s">
        <v>85</v>
      </c>
      <c r="E25" s="137">
        <v>80</v>
      </c>
      <c r="F25" s="79">
        <f t="shared" si="0"/>
        <v>912</v>
      </c>
      <c r="G25" s="155">
        <v>50</v>
      </c>
      <c r="H25" s="137">
        <f t="shared" si="1"/>
        <v>570</v>
      </c>
      <c r="I25" s="138">
        <f t="shared" si="2"/>
        <v>1482</v>
      </c>
      <c r="J25" s="147"/>
    </row>
    <row r="26" spans="1:10" s="140" customFormat="1" ht="23.25">
      <c r="A26" s="143"/>
      <c r="B26" s="149" t="s">
        <v>194</v>
      </c>
      <c r="C26" s="134">
        <v>20</v>
      </c>
      <c r="D26" s="138" t="s">
        <v>85</v>
      </c>
      <c r="E26" s="137">
        <v>90</v>
      </c>
      <c r="F26" s="79"/>
      <c r="G26" s="155">
        <v>50</v>
      </c>
      <c r="H26" s="137">
        <f t="shared" si="1"/>
        <v>1000</v>
      </c>
      <c r="I26" s="138"/>
      <c r="J26" s="147"/>
    </row>
    <row r="27" spans="1:10" s="140" customFormat="1" ht="19.5">
      <c r="A27" s="143"/>
      <c r="B27" s="149" t="s">
        <v>195</v>
      </c>
      <c r="C27" s="134">
        <v>114</v>
      </c>
      <c r="D27" s="138" t="s">
        <v>85</v>
      </c>
      <c r="E27" s="137">
        <v>67.4</v>
      </c>
      <c r="F27" s="79">
        <f t="shared" si="0"/>
        <v>7683.6</v>
      </c>
      <c r="G27" s="156"/>
      <c r="H27" s="137">
        <f t="shared" si="1"/>
        <v>0</v>
      </c>
      <c r="I27" s="138">
        <f t="shared" si="2"/>
        <v>7683.6</v>
      </c>
      <c r="J27" s="147"/>
    </row>
    <row r="28" spans="1:10" s="140" customFormat="1" ht="19.5">
      <c r="A28" s="183"/>
      <c r="B28" s="184" t="s">
        <v>196</v>
      </c>
      <c r="C28" s="185">
        <v>75.8</v>
      </c>
      <c r="D28" s="186" t="s">
        <v>85</v>
      </c>
      <c r="E28" s="187">
        <v>82.8</v>
      </c>
      <c r="F28" s="188">
        <f t="shared" si="0"/>
        <v>6276.24</v>
      </c>
      <c r="G28" s="189"/>
      <c r="H28" s="187">
        <f t="shared" si="1"/>
        <v>0</v>
      </c>
      <c r="I28" s="186">
        <f t="shared" si="2"/>
        <v>6276.24</v>
      </c>
      <c r="J28" s="190"/>
    </row>
    <row r="29" spans="1:10" s="14" customFormat="1" ht="19.5">
      <c r="A29" s="511" t="s">
        <v>53</v>
      </c>
      <c r="B29" s="512"/>
      <c r="C29" s="512"/>
      <c r="D29" s="512"/>
      <c r="E29" s="512"/>
      <c r="F29" s="512"/>
      <c r="G29" s="512"/>
      <c r="H29" s="512"/>
      <c r="I29" s="512"/>
      <c r="J29" s="513"/>
    </row>
    <row r="30" spans="1:10" s="14" customFormat="1" ht="19.5">
      <c r="A30" s="514" t="s">
        <v>173</v>
      </c>
      <c r="B30" s="515"/>
      <c r="C30" s="515"/>
      <c r="D30" s="515"/>
      <c r="E30" s="515"/>
      <c r="F30" s="515"/>
      <c r="G30" s="515"/>
      <c r="H30" s="515"/>
      <c r="I30" s="515"/>
      <c r="J30" s="33" t="s">
        <v>55</v>
      </c>
    </row>
    <row r="31" spans="1:10" s="14" customFormat="1" ht="19.5">
      <c r="A31" s="504" t="s">
        <v>174</v>
      </c>
      <c r="B31" s="505"/>
      <c r="C31" s="505"/>
      <c r="D31" s="505"/>
      <c r="E31" s="505"/>
      <c r="F31" s="505"/>
      <c r="G31" s="505"/>
      <c r="H31" s="505"/>
      <c r="I31" s="505"/>
      <c r="J31" s="33" t="s">
        <v>256</v>
      </c>
    </row>
    <row r="32" spans="1:10" s="14" customFormat="1" ht="19.5">
      <c r="A32" s="504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32" s="505"/>
      <c r="C32" s="505"/>
      <c r="D32" s="505"/>
      <c r="E32" s="505"/>
      <c r="F32" s="505"/>
      <c r="G32" s="505"/>
      <c r="H32" s="505"/>
      <c r="I32" s="505"/>
      <c r="J32" s="34"/>
    </row>
    <row r="33" spans="1:10" s="14" customFormat="1" ht="19.5">
      <c r="A33" s="504" t="s">
        <v>175</v>
      </c>
      <c r="B33" s="505"/>
      <c r="C33" s="505"/>
      <c r="D33" s="505"/>
      <c r="E33" s="505"/>
      <c r="F33" s="505"/>
      <c r="G33" s="505"/>
      <c r="H33" s="505"/>
      <c r="I33" s="505"/>
      <c r="J33" s="35"/>
    </row>
    <row r="34" spans="1:10" s="14" customFormat="1" ht="19.5">
      <c r="A34" s="504" t="s">
        <v>248</v>
      </c>
      <c r="B34" s="505"/>
      <c r="C34" s="505"/>
      <c r="D34" s="505"/>
      <c r="E34" s="505"/>
      <c r="F34" s="505"/>
      <c r="G34" s="505"/>
      <c r="H34" s="505"/>
      <c r="I34" s="505"/>
      <c r="J34" s="35"/>
    </row>
    <row r="35" spans="1:10" s="14" customFormat="1" ht="20.25" thickBot="1">
      <c r="A35" s="508" t="s">
        <v>176</v>
      </c>
      <c r="B35" s="509"/>
      <c r="C35" s="509"/>
      <c r="D35" s="509"/>
      <c r="E35" s="509"/>
      <c r="F35" s="509"/>
      <c r="G35" s="509"/>
      <c r="H35" s="509"/>
      <c r="I35" s="509"/>
      <c r="J35" s="36" t="s">
        <v>57</v>
      </c>
    </row>
    <row r="36" spans="1:10" s="14" customFormat="1" ht="20.25" thickTop="1">
      <c r="A36" s="506" t="s">
        <v>5</v>
      </c>
      <c r="B36" s="506" t="s">
        <v>0</v>
      </c>
      <c r="C36" s="506" t="s">
        <v>1</v>
      </c>
      <c r="D36" s="506" t="s">
        <v>2</v>
      </c>
      <c r="E36" s="510" t="s">
        <v>58</v>
      </c>
      <c r="F36" s="510"/>
      <c r="G36" s="510" t="s">
        <v>59</v>
      </c>
      <c r="H36" s="510"/>
      <c r="I36" s="15" t="s">
        <v>25</v>
      </c>
      <c r="J36" s="506" t="s">
        <v>4</v>
      </c>
    </row>
    <row r="37" spans="1:10" s="14" customFormat="1" ht="20.25" thickBot="1">
      <c r="A37" s="507"/>
      <c r="B37" s="507"/>
      <c r="C37" s="507"/>
      <c r="D37" s="507"/>
      <c r="E37" s="16" t="s">
        <v>19</v>
      </c>
      <c r="F37" s="16" t="s">
        <v>3</v>
      </c>
      <c r="G37" s="38" t="s">
        <v>19</v>
      </c>
      <c r="H37" s="63" t="s">
        <v>3</v>
      </c>
      <c r="I37" s="16" t="s">
        <v>21</v>
      </c>
      <c r="J37" s="507"/>
    </row>
    <row r="38" spans="1:10" s="140" customFormat="1" ht="20.25" thickTop="1">
      <c r="A38" s="143"/>
      <c r="B38" s="149" t="s">
        <v>197</v>
      </c>
      <c r="C38" s="134">
        <v>35.2</v>
      </c>
      <c r="D38" s="138" t="s">
        <v>85</v>
      </c>
      <c r="E38" s="137">
        <v>55</v>
      </c>
      <c r="F38" s="79">
        <f t="shared" si="0"/>
        <v>1936</v>
      </c>
      <c r="G38" s="156"/>
      <c r="H38" s="137">
        <f t="shared" si="1"/>
        <v>0</v>
      </c>
      <c r="I38" s="138">
        <f t="shared" si="2"/>
        <v>1936</v>
      </c>
      <c r="J38" s="147"/>
    </row>
    <row r="39" spans="1:10" s="140" customFormat="1" ht="19.5">
      <c r="A39" s="143"/>
      <c r="B39" s="149" t="s">
        <v>198</v>
      </c>
      <c r="C39" s="134">
        <v>87</v>
      </c>
      <c r="D39" s="138" t="s">
        <v>12</v>
      </c>
      <c r="E39" s="137">
        <v>30</v>
      </c>
      <c r="F39" s="79">
        <f t="shared" si="0"/>
        <v>2610</v>
      </c>
      <c r="G39" s="156">
        <v>35</v>
      </c>
      <c r="H39" s="137">
        <f t="shared" si="1"/>
        <v>3045</v>
      </c>
      <c r="I39" s="138">
        <f t="shared" si="2"/>
        <v>5655</v>
      </c>
      <c r="J39" s="147"/>
    </row>
    <row r="40" spans="1:10" s="140" customFormat="1" ht="19.5">
      <c r="A40" s="143"/>
      <c r="B40" s="149" t="s">
        <v>199</v>
      </c>
      <c r="C40" s="134">
        <v>10</v>
      </c>
      <c r="D40" s="138" t="s">
        <v>200</v>
      </c>
      <c r="E40" s="137">
        <v>35</v>
      </c>
      <c r="F40" s="79">
        <f t="shared" si="0"/>
        <v>350</v>
      </c>
      <c r="G40" s="138"/>
      <c r="H40" s="137">
        <f t="shared" si="1"/>
        <v>0</v>
      </c>
      <c r="I40" s="138">
        <f t="shared" si="2"/>
        <v>350</v>
      </c>
      <c r="J40" s="147"/>
    </row>
    <row r="41" spans="1:10" s="140" customFormat="1" ht="19.5">
      <c r="A41" s="143"/>
      <c r="B41" s="149" t="s">
        <v>201</v>
      </c>
      <c r="C41" s="134">
        <v>789</v>
      </c>
      <c r="D41" s="138" t="s">
        <v>26</v>
      </c>
      <c r="E41" s="137"/>
      <c r="F41" s="79">
        <f t="shared" si="0"/>
        <v>0</v>
      </c>
      <c r="G41" s="155">
        <v>12</v>
      </c>
      <c r="H41" s="137">
        <f t="shared" si="1"/>
        <v>9468</v>
      </c>
      <c r="I41" s="138">
        <f t="shared" si="2"/>
        <v>9468</v>
      </c>
      <c r="J41" s="153"/>
    </row>
    <row r="42" spans="1:10" s="140" customFormat="1" ht="19.5">
      <c r="A42" s="143">
        <v>1.4</v>
      </c>
      <c r="B42" s="149" t="s">
        <v>202</v>
      </c>
      <c r="C42" s="134"/>
      <c r="D42" s="157"/>
      <c r="E42" s="79"/>
      <c r="F42" s="79">
        <f t="shared" si="0"/>
        <v>0</v>
      </c>
      <c r="G42" s="137"/>
      <c r="H42" s="137">
        <f t="shared" si="1"/>
        <v>0</v>
      </c>
      <c r="I42" s="138">
        <f t="shared" si="2"/>
        <v>0</v>
      </c>
      <c r="J42" s="153"/>
    </row>
    <row r="43" spans="1:10" s="140" customFormat="1" ht="19.5">
      <c r="A43" s="143"/>
      <c r="B43" s="149" t="s">
        <v>203</v>
      </c>
      <c r="C43" s="134">
        <v>53</v>
      </c>
      <c r="D43" s="138" t="s">
        <v>12</v>
      </c>
      <c r="E43" s="137">
        <v>0</v>
      </c>
      <c r="F43" s="79">
        <f t="shared" si="0"/>
        <v>0</v>
      </c>
      <c r="G43" s="138">
        <v>40</v>
      </c>
      <c r="H43" s="137">
        <f t="shared" si="1"/>
        <v>2120</v>
      </c>
      <c r="I43" s="138">
        <f t="shared" si="2"/>
        <v>2120</v>
      </c>
      <c r="J43" s="153"/>
    </row>
    <row r="44" spans="1:10" s="140" customFormat="1" ht="19.5">
      <c r="A44" s="143">
        <v>1.5</v>
      </c>
      <c r="B44" s="149" t="s">
        <v>204</v>
      </c>
      <c r="C44" s="134"/>
      <c r="D44" s="138"/>
      <c r="E44" s="137"/>
      <c r="F44" s="79">
        <f t="shared" si="0"/>
        <v>0</v>
      </c>
      <c r="G44" s="138"/>
      <c r="H44" s="137">
        <f t="shared" si="1"/>
        <v>0</v>
      </c>
      <c r="I44" s="138">
        <f t="shared" si="2"/>
        <v>0</v>
      </c>
      <c r="J44" s="153"/>
    </row>
    <row r="45" spans="1:10" s="140" customFormat="1" ht="19.5">
      <c r="A45" s="143"/>
      <c r="B45" s="149" t="s">
        <v>205</v>
      </c>
      <c r="C45" s="134">
        <v>54.5</v>
      </c>
      <c r="D45" s="138" t="s">
        <v>12</v>
      </c>
      <c r="E45" s="137">
        <v>125</v>
      </c>
      <c r="F45" s="79">
        <f t="shared" si="0"/>
        <v>6812.5</v>
      </c>
      <c r="G45" s="138">
        <v>80</v>
      </c>
      <c r="H45" s="137">
        <f t="shared" si="1"/>
        <v>4360</v>
      </c>
      <c r="I45" s="138">
        <f t="shared" si="2"/>
        <v>11172.5</v>
      </c>
      <c r="J45" s="153"/>
    </row>
    <row r="46" spans="1:10" s="140" customFormat="1" ht="19.5">
      <c r="A46" s="143"/>
      <c r="B46" s="149" t="s">
        <v>206</v>
      </c>
      <c r="C46" s="134">
        <v>109</v>
      </c>
      <c r="D46" s="138" t="s">
        <v>12</v>
      </c>
      <c r="E46" s="137">
        <v>53</v>
      </c>
      <c r="F46" s="79">
        <f t="shared" si="0"/>
        <v>5777</v>
      </c>
      <c r="G46" s="138">
        <v>82</v>
      </c>
      <c r="H46" s="137">
        <f t="shared" si="1"/>
        <v>8938</v>
      </c>
      <c r="I46" s="138">
        <f t="shared" si="2"/>
        <v>14715</v>
      </c>
      <c r="J46" s="153"/>
    </row>
    <row r="47" spans="1:10" s="140" customFormat="1" ht="19.5">
      <c r="A47" s="143">
        <v>1.6</v>
      </c>
      <c r="B47" s="149" t="s">
        <v>207</v>
      </c>
      <c r="C47" s="134"/>
      <c r="D47" s="138"/>
      <c r="E47" s="137"/>
      <c r="F47" s="79">
        <f t="shared" si="0"/>
        <v>0</v>
      </c>
      <c r="G47" s="138"/>
      <c r="H47" s="137">
        <f t="shared" si="1"/>
        <v>0</v>
      </c>
      <c r="I47" s="138">
        <f t="shared" si="2"/>
        <v>0</v>
      </c>
      <c r="J47" s="153"/>
    </row>
    <row r="48" spans="1:10" s="140" customFormat="1" ht="19.5">
      <c r="A48" s="143"/>
      <c r="B48" s="149" t="s">
        <v>208</v>
      </c>
      <c r="C48" s="134">
        <v>109</v>
      </c>
      <c r="D48" s="138" t="s">
        <v>12</v>
      </c>
      <c r="E48" s="137">
        <v>30</v>
      </c>
      <c r="F48" s="79">
        <f t="shared" si="0"/>
        <v>3270</v>
      </c>
      <c r="G48" s="138">
        <v>35</v>
      </c>
      <c r="H48" s="137">
        <f t="shared" si="1"/>
        <v>3815</v>
      </c>
      <c r="I48" s="138">
        <f t="shared" si="2"/>
        <v>7085</v>
      </c>
      <c r="J48" s="153"/>
    </row>
    <row r="49" spans="1:10" s="140" customFormat="1" ht="19.5">
      <c r="A49" s="143">
        <v>1.7</v>
      </c>
      <c r="B49" s="149" t="s">
        <v>209</v>
      </c>
      <c r="C49" s="134"/>
      <c r="D49" s="138"/>
      <c r="E49" s="137"/>
      <c r="F49" s="79">
        <f t="shared" si="0"/>
        <v>0</v>
      </c>
      <c r="G49" s="138"/>
      <c r="H49" s="137">
        <f t="shared" si="1"/>
        <v>0</v>
      </c>
      <c r="I49" s="138">
        <f t="shared" si="2"/>
        <v>0</v>
      </c>
      <c r="J49" s="179"/>
    </row>
    <row r="50" spans="1:10" s="140" customFormat="1" ht="19.5">
      <c r="A50" s="143"/>
      <c r="B50" s="149" t="s">
        <v>210</v>
      </c>
      <c r="C50" s="134">
        <v>1</v>
      </c>
      <c r="D50" s="138" t="s">
        <v>211</v>
      </c>
      <c r="E50" s="137">
        <v>12500</v>
      </c>
      <c r="F50" s="79">
        <f t="shared" si="0"/>
        <v>12500</v>
      </c>
      <c r="G50" s="138"/>
      <c r="H50" s="137">
        <f t="shared" si="1"/>
        <v>0</v>
      </c>
      <c r="I50" s="138">
        <f t="shared" si="2"/>
        <v>12500</v>
      </c>
      <c r="J50" s="153"/>
    </row>
    <row r="51" spans="1:10" s="140" customFormat="1" ht="19.5">
      <c r="A51" s="143"/>
      <c r="B51" s="149" t="s">
        <v>212</v>
      </c>
      <c r="C51" s="134">
        <v>1</v>
      </c>
      <c r="D51" s="138" t="s">
        <v>211</v>
      </c>
      <c r="E51" s="137">
        <v>5350</v>
      </c>
      <c r="F51" s="79">
        <f t="shared" si="0"/>
        <v>5350</v>
      </c>
      <c r="G51" s="138"/>
      <c r="H51" s="137">
        <f t="shared" si="1"/>
        <v>0</v>
      </c>
      <c r="I51" s="138">
        <f t="shared" si="2"/>
        <v>5350</v>
      </c>
      <c r="J51" s="153"/>
    </row>
    <row r="52" spans="1:10" s="140" customFormat="1" ht="19.5">
      <c r="A52" s="143"/>
      <c r="B52" s="149" t="s">
        <v>213</v>
      </c>
      <c r="C52" s="134">
        <v>6</v>
      </c>
      <c r="D52" s="138" t="s">
        <v>211</v>
      </c>
      <c r="E52" s="137">
        <v>4200</v>
      </c>
      <c r="F52" s="79">
        <f t="shared" si="0"/>
        <v>25200</v>
      </c>
      <c r="G52" s="138"/>
      <c r="H52" s="137">
        <f t="shared" si="1"/>
        <v>0</v>
      </c>
      <c r="I52" s="138">
        <f t="shared" si="2"/>
        <v>25200</v>
      </c>
      <c r="J52" s="153"/>
    </row>
    <row r="53" spans="1:10" s="140" customFormat="1" ht="19.5">
      <c r="A53" s="143">
        <v>1.8</v>
      </c>
      <c r="B53" s="149" t="s">
        <v>214</v>
      </c>
      <c r="C53" s="134"/>
      <c r="D53" s="138"/>
      <c r="E53" s="137"/>
      <c r="F53" s="79"/>
      <c r="G53" s="138"/>
      <c r="H53" s="137"/>
      <c r="I53" s="138">
        <f t="shared" si="2"/>
        <v>0</v>
      </c>
      <c r="J53" s="153"/>
    </row>
    <row r="54" spans="1:10" s="140" customFormat="1" ht="19.5">
      <c r="A54" s="143"/>
      <c r="B54" s="39" t="s">
        <v>263</v>
      </c>
      <c r="C54" s="134">
        <v>3</v>
      </c>
      <c r="D54" s="138" t="s">
        <v>211</v>
      </c>
      <c r="E54" s="137">
        <v>505</v>
      </c>
      <c r="F54" s="79">
        <f t="shared" si="0"/>
        <v>1515</v>
      </c>
      <c r="G54" s="138">
        <v>195</v>
      </c>
      <c r="H54" s="137">
        <f t="shared" si="1"/>
        <v>585</v>
      </c>
      <c r="I54" s="138">
        <f t="shared" si="2"/>
        <v>2100</v>
      </c>
      <c r="J54" s="153"/>
    </row>
    <row r="55" spans="1:10" s="140" customFormat="1" ht="19.5">
      <c r="A55" s="143"/>
      <c r="B55" s="39" t="s">
        <v>215</v>
      </c>
      <c r="C55" s="134">
        <v>2</v>
      </c>
      <c r="D55" s="138" t="s">
        <v>211</v>
      </c>
      <c r="E55" s="137">
        <v>205</v>
      </c>
      <c r="F55" s="79">
        <f t="shared" si="0"/>
        <v>410</v>
      </c>
      <c r="G55" s="138">
        <v>160</v>
      </c>
      <c r="H55" s="137">
        <f t="shared" si="1"/>
        <v>320</v>
      </c>
      <c r="I55" s="138">
        <f t="shared" si="2"/>
        <v>730</v>
      </c>
      <c r="J55" s="153"/>
    </row>
    <row r="56" spans="1:10" s="140" customFormat="1" ht="19.5">
      <c r="A56" s="183"/>
      <c r="B56" s="191" t="s">
        <v>216</v>
      </c>
      <c r="C56" s="185">
        <v>2</v>
      </c>
      <c r="D56" s="186" t="s">
        <v>211</v>
      </c>
      <c r="E56" s="187">
        <v>245</v>
      </c>
      <c r="F56" s="188">
        <f t="shared" si="0"/>
        <v>490</v>
      </c>
      <c r="G56" s="186">
        <v>170</v>
      </c>
      <c r="H56" s="187">
        <f t="shared" si="1"/>
        <v>340</v>
      </c>
      <c r="I56" s="186">
        <f t="shared" si="2"/>
        <v>830</v>
      </c>
      <c r="J56" s="192"/>
    </row>
    <row r="57" spans="1:10" s="14" customFormat="1" ht="19.5">
      <c r="A57" s="511" t="s">
        <v>53</v>
      </c>
      <c r="B57" s="512"/>
      <c r="C57" s="512"/>
      <c r="D57" s="512"/>
      <c r="E57" s="512"/>
      <c r="F57" s="512"/>
      <c r="G57" s="512"/>
      <c r="H57" s="512"/>
      <c r="I57" s="512"/>
      <c r="J57" s="513"/>
    </row>
    <row r="58" spans="1:10" s="14" customFormat="1" ht="19.5">
      <c r="A58" s="514" t="s">
        <v>173</v>
      </c>
      <c r="B58" s="515"/>
      <c r="C58" s="515"/>
      <c r="D58" s="515"/>
      <c r="E58" s="515"/>
      <c r="F58" s="515"/>
      <c r="G58" s="515"/>
      <c r="H58" s="515"/>
      <c r="I58" s="515"/>
      <c r="J58" s="33" t="s">
        <v>55</v>
      </c>
    </row>
    <row r="59" spans="1:10" s="14" customFormat="1" ht="19.5">
      <c r="A59" s="504" t="s">
        <v>174</v>
      </c>
      <c r="B59" s="505"/>
      <c r="C59" s="505"/>
      <c r="D59" s="505"/>
      <c r="E59" s="505"/>
      <c r="F59" s="505"/>
      <c r="G59" s="505"/>
      <c r="H59" s="505"/>
      <c r="I59" s="505"/>
      <c r="J59" s="33" t="s">
        <v>255</v>
      </c>
    </row>
    <row r="60" spans="1:10" s="14" customFormat="1" ht="19.5">
      <c r="A60" s="504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60" s="505"/>
      <c r="C60" s="505"/>
      <c r="D60" s="505"/>
      <c r="E60" s="505"/>
      <c r="F60" s="505"/>
      <c r="G60" s="505"/>
      <c r="H60" s="505"/>
      <c r="I60" s="505"/>
      <c r="J60" s="34"/>
    </row>
    <row r="61" spans="1:10" s="14" customFormat="1" ht="19.5">
      <c r="A61" s="504" t="s">
        <v>175</v>
      </c>
      <c r="B61" s="505"/>
      <c r="C61" s="505"/>
      <c r="D61" s="505"/>
      <c r="E61" s="505"/>
      <c r="F61" s="505"/>
      <c r="G61" s="505"/>
      <c r="H61" s="505"/>
      <c r="I61" s="505"/>
      <c r="J61" s="35"/>
    </row>
    <row r="62" spans="1:10" s="14" customFormat="1" ht="19.5">
      <c r="A62" s="504" t="s">
        <v>248</v>
      </c>
      <c r="B62" s="505"/>
      <c r="C62" s="505"/>
      <c r="D62" s="505"/>
      <c r="E62" s="505"/>
      <c r="F62" s="505"/>
      <c r="G62" s="505"/>
      <c r="H62" s="505"/>
      <c r="I62" s="505"/>
      <c r="J62" s="35"/>
    </row>
    <row r="63" spans="1:10" s="14" customFormat="1" ht="20.25" thickBot="1">
      <c r="A63" s="508" t="s">
        <v>176</v>
      </c>
      <c r="B63" s="509"/>
      <c r="C63" s="509"/>
      <c r="D63" s="509"/>
      <c r="E63" s="509"/>
      <c r="F63" s="509"/>
      <c r="G63" s="509"/>
      <c r="H63" s="509"/>
      <c r="I63" s="509"/>
      <c r="J63" s="36" t="s">
        <v>57</v>
      </c>
    </row>
    <row r="64" spans="1:10" s="14" customFormat="1" ht="20.25" thickTop="1">
      <c r="A64" s="506" t="s">
        <v>5</v>
      </c>
      <c r="B64" s="506" t="s">
        <v>0</v>
      </c>
      <c r="C64" s="506" t="s">
        <v>1</v>
      </c>
      <c r="D64" s="506" t="s">
        <v>2</v>
      </c>
      <c r="E64" s="510" t="s">
        <v>58</v>
      </c>
      <c r="F64" s="510"/>
      <c r="G64" s="510" t="s">
        <v>59</v>
      </c>
      <c r="H64" s="510"/>
      <c r="I64" s="15" t="s">
        <v>25</v>
      </c>
      <c r="J64" s="506" t="s">
        <v>4</v>
      </c>
    </row>
    <row r="65" spans="1:10" s="14" customFormat="1" ht="20.25" thickBot="1">
      <c r="A65" s="507"/>
      <c r="B65" s="507"/>
      <c r="C65" s="507"/>
      <c r="D65" s="507"/>
      <c r="E65" s="16" t="s">
        <v>19</v>
      </c>
      <c r="F65" s="16" t="s">
        <v>3</v>
      </c>
      <c r="G65" s="38" t="s">
        <v>19</v>
      </c>
      <c r="H65" s="63" t="s">
        <v>3</v>
      </c>
      <c r="I65" s="16" t="s">
        <v>21</v>
      </c>
      <c r="J65" s="507"/>
    </row>
    <row r="66" spans="1:10" s="140" customFormat="1" ht="20.25" thickTop="1">
      <c r="A66" s="143"/>
      <c r="B66" s="39" t="s">
        <v>217</v>
      </c>
      <c r="C66" s="134">
        <v>1</v>
      </c>
      <c r="D66" s="138" t="s">
        <v>211</v>
      </c>
      <c r="E66" s="158">
        <v>2200</v>
      </c>
      <c r="F66" s="79">
        <f t="shared" si="0"/>
        <v>2200</v>
      </c>
      <c r="G66" s="58">
        <v>400</v>
      </c>
      <c r="H66" s="137">
        <f t="shared" si="1"/>
        <v>400</v>
      </c>
      <c r="I66" s="138">
        <f t="shared" si="2"/>
        <v>2600</v>
      </c>
      <c r="J66" s="153"/>
    </row>
    <row r="67" spans="1:10" s="140" customFormat="1" ht="19.5">
      <c r="A67" s="132"/>
      <c r="B67" s="39" t="s">
        <v>218</v>
      </c>
      <c r="C67" s="134">
        <v>80</v>
      </c>
      <c r="D67" s="157" t="s">
        <v>85</v>
      </c>
      <c r="E67" s="136">
        <v>56</v>
      </c>
      <c r="F67" s="79">
        <f>ROUND((C67*E67),2)</f>
        <v>4480</v>
      </c>
      <c r="G67" s="58">
        <v>19</v>
      </c>
      <c r="H67" s="137">
        <f>ROUND((C67*G67),2)</f>
        <v>1520</v>
      </c>
      <c r="I67" s="138">
        <f>ROUND((F67+H67),2)</f>
        <v>6000</v>
      </c>
      <c r="J67" s="153"/>
    </row>
    <row r="68" spans="1:10" s="140" customFormat="1" ht="19.5">
      <c r="A68" s="132"/>
      <c r="B68" s="39" t="s">
        <v>219</v>
      </c>
      <c r="C68" s="134">
        <v>1</v>
      </c>
      <c r="D68" s="157" t="s">
        <v>211</v>
      </c>
      <c r="E68" s="136">
        <v>500</v>
      </c>
      <c r="F68" s="79">
        <f>ROUND((C68*E68),2)</f>
        <v>500</v>
      </c>
      <c r="G68" s="58"/>
      <c r="H68" s="137">
        <f>ROUND((C68*G68),2)</f>
        <v>0</v>
      </c>
      <c r="I68" s="138">
        <f>ROUND((F68+H68),2)</f>
        <v>500</v>
      </c>
      <c r="J68" s="153"/>
    </row>
    <row r="69" spans="1:10" s="140" customFormat="1" ht="19.5">
      <c r="A69" s="143">
        <v>1.9</v>
      </c>
      <c r="B69" s="149" t="s">
        <v>220</v>
      </c>
      <c r="C69" s="134"/>
      <c r="D69" s="157"/>
      <c r="E69" s="136"/>
      <c r="F69" s="79">
        <f t="shared" si="0"/>
        <v>0</v>
      </c>
      <c r="G69" s="58"/>
      <c r="H69" s="137">
        <f aca="true" t="shared" si="3" ref="H69:H79">ROUND((C69*G69),2)</f>
        <v>0</v>
      </c>
      <c r="I69" s="138">
        <f aca="true" t="shared" si="4" ref="I69:I77">ROUND((F69+H69),2)</f>
        <v>0</v>
      </c>
      <c r="J69" s="153"/>
    </row>
    <row r="70" spans="1:10" s="140" customFormat="1" ht="19.5">
      <c r="A70" s="132"/>
      <c r="B70" s="39" t="s">
        <v>221</v>
      </c>
      <c r="C70" s="134">
        <v>1</v>
      </c>
      <c r="D70" s="157" t="s">
        <v>211</v>
      </c>
      <c r="E70" s="136">
        <v>750</v>
      </c>
      <c r="F70" s="79">
        <f t="shared" si="0"/>
        <v>750</v>
      </c>
      <c r="G70" s="58">
        <v>0</v>
      </c>
      <c r="H70" s="137">
        <f t="shared" si="3"/>
        <v>0</v>
      </c>
      <c r="I70" s="138">
        <f t="shared" si="4"/>
        <v>750</v>
      </c>
      <c r="J70" s="153"/>
    </row>
    <row r="71" spans="1:10" s="140" customFormat="1" ht="19.5">
      <c r="A71" s="132"/>
      <c r="B71" s="39" t="s">
        <v>222</v>
      </c>
      <c r="C71" s="134">
        <v>4</v>
      </c>
      <c r="D71" s="157" t="s">
        <v>27</v>
      </c>
      <c r="E71" s="136">
        <v>210</v>
      </c>
      <c r="F71" s="79">
        <f t="shared" si="0"/>
        <v>840</v>
      </c>
      <c r="G71" s="58"/>
      <c r="H71" s="137">
        <f t="shared" si="3"/>
        <v>0</v>
      </c>
      <c r="I71" s="138">
        <f t="shared" si="4"/>
        <v>840</v>
      </c>
      <c r="J71" s="153"/>
    </row>
    <row r="72" spans="1:10" s="140" customFormat="1" ht="19.5">
      <c r="A72" s="132"/>
      <c r="B72" s="39" t="s">
        <v>223</v>
      </c>
      <c r="C72" s="134">
        <v>5</v>
      </c>
      <c r="D72" s="157" t="s">
        <v>224</v>
      </c>
      <c r="E72" s="136">
        <v>46</v>
      </c>
      <c r="F72" s="79">
        <f t="shared" si="0"/>
        <v>230</v>
      </c>
      <c r="G72" s="58"/>
      <c r="H72" s="137">
        <f t="shared" si="3"/>
        <v>0</v>
      </c>
      <c r="I72" s="138">
        <f t="shared" si="4"/>
        <v>230</v>
      </c>
      <c r="J72" s="153"/>
    </row>
    <row r="73" spans="1:10" s="140" customFormat="1" ht="19.5">
      <c r="A73" s="132"/>
      <c r="B73" s="39" t="s">
        <v>225</v>
      </c>
      <c r="C73" s="134">
        <v>3</v>
      </c>
      <c r="D73" s="157" t="s">
        <v>224</v>
      </c>
      <c r="E73" s="136">
        <v>30</v>
      </c>
      <c r="F73" s="79">
        <f t="shared" si="0"/>
        <v>90</v>
      </c>
      <c r="G73" s="58"/>
      <c r="H73" s="137">
        <f t="shared" si="3"/>
        <v>0</v>
      </c>
      <c r="I73" s="138">
        <f t="shared" si="4"/>
        <v>90</v>
      </c>
      <c r="J73" s="153"/>
    </row>
    <row r="74" spans="1:10" s="140" customFormat="1" ht="19.5">
      <c r="A74" s="132"/>
      <c r="B74" s="39" t="s">
        <v>226</v>
      </c>
      <c r="C74" s="134">
        <v>10</v>
      </c>
      <c r="D74" s="157" t="s">
        <v>27</v>
      </c>
      <c r="E74" s="136">
        <v>86</v>
      </c>
      <c r="F74" s="79">
        <f t="shared" si="0"/>
        <v>860</v>
      </c>
      <c r="G74" s="58"/>
      <c r="H74" s="137">
        <f t="shared" si="3"/>
        <v>0</v>
      </c>
      <c r="I74" s="138">
        <f t="shared" si="4"/>
        <v>860</v>
      </c>
      <c r="J74" s="153"/>
    </row>
    <row r="75" spans="1:10" s="140" customFormat="1" ht="19.5">
      <c r="A75" s="132"/>
      <c r="B75" s="39" t="s">
        <v>227</v>
      </c>
      <c r="C75" s="134">
        <v>1</v>
      </c>
      <c r="D75" s="157" t="s">
        <v>224</v>
      </c>
      <c r="E75" s="136">
        <v>10</v>
      </c>
      <c r="F75" s="79">
        <f t="shared" si="0"/>
        <v>10</v>
      </c>
      <c r="G75" s="58"/>
      <c r="H75" s="137">
        <f t="shared" si="3"/>
        <v>0</v>
      </c>
      <c r="I75" s="138">
        <f t="shared" si="4"/>
        <v>10</v>
      </c>
      <c r="J75" s="153"/>
    </row>
    <row r="76" spans="1:10" s="140" customFormat="1" ht="19.5">
      <c r="A76" s="132"/>
      <c r="B76" s="39" t="s">
        <v>228</v>
      </c>
      <c r="C76" s="134">
        <v>1</v>
      </c>
      <c r="D76" s="157" t="s">
        <v>211</v>
      </c>
      <c r="E76" s="136">
        <v>125</v>
      </c>
      <c r="F76" s="79">
        <f t="shared" si="0"/>
        <v>125</v>
      </c>
      <c r="G76" s="58"/>
      <c r="H76" s="137">
        <f t="shared" si="3"/>
        <v>0</v>
      </c>
      <c r="I76" s="138">
        <f t="shared" si="4"/>
        <v>125</v>
      </c>
      <c r="J76" s="153"/>
    </row>
    <row r="77" spans="1:10" s="140" customFormat="1" ht="22.5">
      <c r="A77" s="132"/>
      <c r="B77" s="39" t="s">
        <v>229</v>
      </c>
      <c r="C77" s="134">
        <v>1</v>
      </c>
      <c r="D77" s="157" t="s">
        <v>230</v>
      </c>
      <c r="E77" s="159"/>
      <c r="F77" s="79">
        <f t="shared" si="0"/>
        <v>0</v>
      </c>
      <c r="G77" s="58">
        <v>370</v>
      </c>
      <c r="H77" s="137">
        <f t="shared" si="3"/>
        <v>370</v>
      </c>
      <c r="I77" s="138">
        <f t="shared" si="4"/>
        <v>370</v>
      </c>
      <c r="J77" s="153"/>
    </row>
    <row r="78" spans="1:10" s="140" customFormat="1" ht="22.5">
      <c r="A78" s="132"/>
      <c r="B78" s="39"/>
      <c r="C78" s="134"/>
      <c r="D78" s="157"/>
      <c r="E78" s="159"/>
      <c r="F78" s="79"/>
      <c r="G78" s="58"/>
      <c r="H78" s="137"/>
      <c r="I78" s="138"/>
      <c r="J78" s="153"/>
    </row>
    <row r="79" spans="1:10" s="140" customFormat="1" ht="19.5">
      <c r="A79" s="132">
        <v>2</v>
      </c>
      <c r="B79" s="160" t="s">
        <v>231</v>
      </c>
      <c r="C79" s="134"/>
      <c r="D79" s="157"/>
      <c r="E79" s="136"/>
      <c r="F79" s="79">
        <f t="shared" si="0"/>
        <v>0</v>
      </c>
      <c r="G79" s="58"/>
      <c r="H79" s="137">
        <f t="shared" si="3"/>
        <v>0</v>
      </c>
      <c r="I79" s="138">
        <f t="shared" si="2"/>
        <v>0</v>
      </c>
      <c r="J79" s="153"/>
    </row>
    <row r="80" spans="1:10" s="140" customFormat="1" ht="19.5">
      <c r="A80" s="132"/>
      <c r="B80" s="160" t="s">
        <v>232</v>
      </c>
      <c r="C80" s="134"/>
      <c r="D80" s="157"/>
      <c r="E80" s="136"/>
      <c r="F80" s="79">
        <f t="shared" si="0"/>
        <v>0</v>
      </c>
      <c r="G80" s="58"/>
      <c r="H80" s="137">
        <f t="shared" si="1"/>
        <v>0</v>
      </c>
      <c r="I80" s="138">
        <f t="shared" si="2"/>
        <v>0</v>
      </c>
      <c r="J80" s="153"/>
    </row>
    <row r="81" spans="1:10" s="140" customFormat="1" ht="19.5">
      <c r="A81" s="132"/>
      <c r="B81" s="39" t="s">
        <v>259</v>
      </c>
      <c r="C81" s="134">
        <v>2</v>
      </c>
      <c r="D81" s="157" t="s">
        <v>211</v>
      </c>
      <c r="E81" s="136">
        <v>1500</v>
      </c>
      <c r="F81" s="79">
        <f t="shared" si="0"/>
        <v>3000</v>
      </c>
      <c r="G81" s="58"/>
      <c r="H81" s="137">
        <f t="shared" si="1"/>
        <v>0</v>
      </c>
      <c r="I81" s="138">
        <f t="shared" si="2"/>
        <v>3000</v>
      </c>
      <c r="J81" s="153"/>
    </row>
    <row r="82" spans="1:10" s="140" customFormat="1" ht="19.5">
      <c r="A82" s="132"/>
      <c r="B82" s="39" t="s">
        <v>233</v>
      </c>
      <c r="C82" s="134">
        <v>1</v>
      </c>
      <c r="D82" s="157" t="s">
        <v>211</v>
      </c>
      <c r="E82" s="136">
        <v>15500</v>
      </c>
      <c r="F82" s="79">
        <f t="shared" si="0"/>
        <v>15500</v>
      </c>
      <c r="G82" s="58"/>
      <c r="H82" s="137">
        <f t="shared" si="1"/>
        <v>0</v>
      </c>
      <c r="I82" s="138">
        <f t="shared" si="2"/>
        <v>15500</v>
      </c>
      <c r="J82" s="153"/>
    </row>
    <row r="83" spans="1:10" s="140" customFormat="1" ht="19.5">
      <c r="A83" s="132"/>
      <c r="B83" s="39" t="s">
        <v>234</v>
      </c>
      <c r="C83" s="134">
        <v>1</v>
      </c>
      <c r="D83" s="157" t="s">
        <v>211</v>
      </c>
      <c r="E83" s="136">
        <v>15500</v>
      </c>
      <c r="F83" s="79">
        <f t="shared" si="0"/>
        <v>15500</v>
      </c>
      <c r="G83" s="58"/>
      <c r="H83" s="137">
        <f t="shared" si="1"/>
        <v>0</v>
      </c>
      <c r="I83" s="138">
        <f t="shared" si="2"/>
        <v>15500</v>
      </c>
      <c r="J83" s="153"/>
    </row>
    <row r="84" spans="1:10" s="140" customFormat="1" ht="19.5">
      <c r="A84" s="193"/>
      <c r="B84" s="191" t="s">
        <v>235</v>
      </c>
      <c r="C84" s="185">
        <v>1</v>
      </c>
      <c r="D84" s="194" t="s">
        <v>211</v>
      </c>
      <c r="E84" s="195">
        <v>18500</v>
      </c>
      <c r="F84" s="188">
        <f t="shared" si="0"/>
        <v>18500</v>
      </c>
      <c r="G84" s="196"/>
      <c r="H84" s="187">
        <f t="shared" si="1"/>
        <v>0</v>
      </c>
      <c r="I84" s="186">
        <f t="shared" si="2"/>
        <v>18500</v>
      </c>
      <c r="J84" s="192"/>
    </row>
    <row r="85" spans="1:10" s="14" customFormat="1" ht="19.5">
      <c r="A85" s="511" t="s">
        <v>53</v>
      </c>
      <c r="B85" s="512"/>
      <c r="C85" s="512"/>
      <c r="D85" s="512"/>
      <c r="E85" s="512"/>
      <c r="F85" s="512"/>
      <c r="G85" s="512"/>
      <c r="H85" s="512"/>
      <c r="I85" s="512"/>
      <c r="J85" s="513"/>
    </row>
    <row r="86" spans="1:10" s="14" customFormat="1" ht="19.5">
      <c r="A86" s="514" t="s">
        <v>173</v>
      </c>
      <c r="B86" s="515"/>
      <c r="C86" s="515"/>
      <c r="D86" s="515"/>
      <c r="E86" s="515"/>
      <c r="F86" s="515"/>
      <c r="G86" s="515"/>
      <c r="H86" s="515"/>
      <c r="I86" s="515"/>
      <c r="J86" s="33" t="s">
        <v>55</v>
      </c>
    </row>
    <row r="87" spans="1:10" s="14" customFormat="1" ht="19.5">
      <c r="A87" s="504" t="s">
        <v>174</v>
      </c>
      <c r="B87" s="505"/>
      <c r="C87" s="505"/>
      <c r="D87" s="505"/>
      <c r="E87" s="505"/>
      <c r="F87" s="505"/>
      <c r="G87" s="505"/>
      <c r="H87" s="505"/>
      <c r="I87" s="505"/>
      <c r="J87" s="33" t="s">
        <v>254</v>
      </c>
    </row>
    <row r="88" spans="1:10" s="14" customFormat="1" ht="19.5">
      <c r="A88" s="504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88" s="505"/>
      <c r="C88" s="505"/>
      <c r="D88" s="505"/>
      <c r="E88" s="505"/>
      <c r="F88" s="505"/>
      <c r="G88" s="505"/>
      <c r="H88" s="505"/>
      <c r="I88" s="505"/>
      <c r="J88" s="34"/>
    </row>
    <row r="89" spans="1:10" s="14" customFormat="1" ht="19.5">
      <c r="A89" s="504" t="s">
        <v>175</v>
      </c>
      <c r="B89" s="505"/>
      <c r="C89" s="505"/>
      <c r="D89" s="505"/>
      <c r="E89" s="505"/>
      <c r="F89" s="505"/>
      <c r="G89" s="505"/>
      <c r="H89" s="505"/>
      <c r="I89" s="505"/>
      <c r="J89" s="35"/>
    </row>
    <row r="90" spans="1:10" s="14" customFormat="1" ht="19.5">
      <c r="A90" s="504" t="s">
        <v>248</v>
      </c>
      <c r="B90" s="505"/>
      <c r="C90" s="505"/>
      <c r="D90" s="505"/>
      <c r="E90" s="505"/>
      <c r="F90" s="505"/>
      <c r="G90" s="505"/>
      <c r="H90" s="505"/>
      <c r="I90" s="505"/>
      <c r="J90" s="35"/>
    </row>
    <row r="91" spans="1:10" s="14" customFormat="1" ht="20.25" thickBot="1">
      <c r="A91" s="508" t="s">
        <v>176</v>
      </c>
      <c r="B91" s="509"/>
      <c r="C91" s="509"/>
      <c r="D91" s="509"/>
      <c r="E91" s="509"/>
      <c r="F91" s="509"/>
      <c r="G91" s="509"/>
      <c r="H91" s="509"/>
      <c r="I91" s="509"/>
      <c r="J91" s="36" t="s">
        <v>57</v>
      </c>
    </row>
    <row r="92" spans="1:10" s="14" customFormat="1" ht="20.25" thickTop="1">
      <c r="A92" s="506" t="s">
        <v>5</v>
      </c>
      <c r="B92" s="506" t="s">
        <v>0</v>
      </c>
      <c r="C92" s="506" t="s">
        <v>1</v>
      </c>
      <c r="D92" s="506" t="s">
        <v>2</v>
      </c>
      <c r="E92" s="510" t="s">
        <v>58</v>
      </c>
      <c r="F92" s="510"/>
      <c r="G92" s="510" t="s">
        <v>59</v>
      </c>
      <c r="H92" s="510"/>
      <c r="I92" s="15" t="s">
        <v>25</v>
      </c>
      <c r="J92" s="506" t="s">
        <v>4</v>
      </c>
    </row>
    <row r="93" spans="1:10" s="14" customFormat="1" ht="20.25" thickBot="1">
      <c r="A93" s="507"/>
      <c r="B93" s="507"/>
      <c r="C93" s="507"/>
      <c r="D93" s="507"/>
      <c r="E93" s="16" t="s">
        <v>19</v>
      </c>
      <c r="F93" s="16" t="s">
        <v>3</v>
      </c>
      <c r="G93" s="38" t="s">
        <v>19</v>
      </c>
      <c r="H93" s="63" t="s">
        <v>3</v>
      </c>
      <c r="I93" s="16" t="s">
        <v>21</v>
      </c>
      <c r="J93" s="507"/>
    </row>
    <row r="94" spans="1:10" s="140" customFormat="1" ht="20.25" thickTop="1">
      <c r="A94" s="132"/>
      <c r="B94" s="39" t="s">
        <v>245</v>
      </c>
      <c r="C94" s="134">
        <v>1</v>
      </c>
      <c r="D94" s="157" t="s">
        <v>211</v>
      </c>
      <c r="E94" s="136">
        <v>82000</v>
      </c>
      <c r="F94" s="79">
        <f t="shared" si="0"/>
        <v>82000</v>
      </c>
      <c r="G94" s="58"/>
      <c r="H94" s="137">
        <f t="shared" si="1"/>
        <v>0</v>
      </c>
      <c r="I94" s="138">
        <f t="shared" si="2"/>
        <v>82000</v>
      </c>
      <c r="J94" s="153"/>
    </row>
    <row r="95" spans="1:10" s="140" customFormat="1" ht="19.5">
      <c r="A95" s="132"/>
      <c r="B95" s="39" t="s">
        <v>246</v>
      </c>
      <c r="C95" s="134">
        <v>1</v>
      </c>
      <c r="D95" s="157" t="s">
        <v>211</v>
      </c>
      <c r="E95" s="136">
        <v>14500</v>
      </c>
      <c r="F95" s="79">
        <f t="shared" si="0"/>
        <v>14500</v>
      </c>
      <c r="G95" s="58"/>
      <c r="H95" s="137">
        <f t="shared" si="1"/>
        <v>0</v>
      </c>
      <c r="I95" s="138">
        <f t="shared" si="2"/>
        <v>14500</v>
      </c>
      <c r="J95" s="153"/>
    </row>
    <row r="96" spans="1:10" s="140" customFormat="1" ht="19.5">
      <c r="A96" s="132"/>
      <c r="B96" s="39" t="s">
        <v>236</v>
      </c>
      <c r="C96" s="134">
        <v>2</v>
      </c>
      <c r="D96" s="157" t="s">
        <v>211</v>
      </c>
      <c r="E96" s="136">
        <v>6000</v>
      </c>
      <c r="F96" s="79">
        <f t="shared" si="0"/>
        <v>12000</v>
      </c>
      <c r="G96" s="58"/>
      <c r="H96" s="137">
        <f t="shared" si="1"/>
        <v>0</v>
      </c>
      <c r="I96" s="138">
        <f t="shared" si="2"/>
        <v>12000</v>
      </c>
      <c r="J96" s="153"/>
    </row>
    <row r="97" spans="1:10" s="140" customFormat="1" ht="19.5">
      <c r="A97" s="132"/>
      <c r="B97" s="39" t="s">
        <v>258</v>
      </c>
      <c r="C97" s="134">
        <v>2</v>
      </c>
      <c r="D97" s="157" t="s">
        <v>237</v>
      </c>
      <c r="E97" s="136">
        <v>16050</v>
      </c>
      <c r="F97" s="79">
        <f t="shared" si="0"/>
        <v>32100</v>
      </c>
      <c r="G97" s="58"/>
      <c r="H97" s="137">
        <f t="shared" si="1"/>
        <v>0</v>
      </c>
      <c r="I97" s="138">
        <f t="shared" si="2"/>
        <v>32100</v>
      </c>
      <c r="J97" s="153"/>
    </row>
    <row r="98" spans="1:10" s="140" customFormat="1" ht="19.5">
      <c r="A98" s="132"/>
      <c r="B98" s="39" t="s">
        <v>238</v>
      </c>
      <c r="C98" s="134">
        <v>1</v>
      </c>
      <c r="D98" s="157" t="s">
        <v>211</v>
      </c>
      <c r="E98" s="136">
        <v>22500</v>
      </c>
      <c r="F98" s="79">
        <f t="shared" si="0"/>
        <v>22500</v>
      </c>
      <c r="G98" s="58"/>
      <c r="H98" s="137">
        <f t="shared" si="1"/>
        <v>0</v>
      </c>
      <c r="I98" s="138">
        <f t="shared" si="2"/>
        <v>22500</v>
      </c>
      <c r="J98" s="153"/>
    </row>
    <row r="99" spans="1:10" s="140" customFormat="1" ht="19.5">
      <c r="A99" s="132"/>
      <c r="B99" s="39" t="s">
        <v>239</v>
      </c>
      <c r="C99" s="134">
        <v>1</v>
      </c>
      <c r="D99" s="157" t="s">
        <v>230</v>
      </c>
      <c r="E99" s="136"/>
      <c r="F99" s="79">
        <f t="shared" si="0"/>
        <v>0</v>
      </c>
      <c r="G99" s="58">
        <v>5000</v>
      </c>
      <c r="H99" s="137">
        <f t="shared" si="1"/>
        <v>5000</v>
      </c>
      <c r="I99" s="138">
        <f t="shared" si="2"/>
        <v>5000</v>
      </c>
      <c r="J99" s="153"/>
    </row>
    <row r="100" spans="1:10" s="14" customFormat="1" ht="19.5">
      <c r="A100" s="50"/>
      <c r="B100" s="50"/>
      <c r="C100" s="51"/>
      <c r="D100" s="51"/>
      <c r="E100" s="51"/>
      <c r="F100" s="51"/>
      <c r="G100" s="161"/>
      <c r="H100" s="148"/>
      <c r="I100" s="51"/>
      <c r="J100" s="51"/>
    </row>
    <row r="101" spans="1:10" s="14" customFormat="1" ht="19.5">
      <c r="A101" s="50"/>
      <c r="B101" s="162" t="s">
        <v>240</v>
      </c>
      <c r="C101" s="163"/>
      <c r="D101" s="164"/>
      <c r="E101" s="165"/>
      <c r="F101" s="516" t="s">
        <v>241</v>
      </c>
      <c r="G101" s="516"/>
      <c r="H101" s="166" t="s">
        <v>64</v>
      </c>
      <c r="I101" s="167" t="s">
        <v>242</v>
      </c>
      <c r="J101" s="51"/>
    </row>
    <row r="102" spans="1:10" s="14" customFormat="1" ht="19.5">
      <c r="A102" s="50"/>
      <c r="B102" s="168" t="s">
        <v>243</v>
      </c>
      <c r="C102" s="169"/>
      <c r="D102" s="170"/>
      <c r="E102" s="171"/>
      <c r="F102" s="517">
        <f>SUM(I10:I79)</f>
        <v>210561.28000000003</v>
      </c>
      <c r="G102" s="517"/>
      <c r="H102" s="172">
        <v>1.3046</v>
      </c>
      <c r="I102" s="173">
        <f>ROUND((F102*H102),2)</f>
        <v>274698.25</v>
      </c>
      <c r="J102" s="51"/>
    </row>
    <row r="103" spans="1:10" s="14" customFormat="1" ht="19.5">
      <c r="A103" s="50"/>
      <c r="B103" s="168" t="s">
        <v>244</v>
      </c>
      <c r="C103" s="169"/>
      <c r="D103" s="170"/>
      <c r="E103" s="171"/>
      <c r="F103" s="517">
        <f>SUM(I79:I99)</f>
        <v>220600</v>
      </c>
      <c r="G103" s="517"/>
      <c r="H103" s="172">
        <v>1</v>
      </c>
      <c r="I103" s="173">
        <f>ROUND((F103*H103),2)</f>
        <v>220600</v>
      </c>
      <c r="J103" s="51"/>
    </row>
    <row r="104" spans="1:10" s="14" customFormat="1" ht="19.5">
      <c r="A104" s="50"/>
      <c r="B104" s="162" t="s">
        <v>34</v>
      </c>
      <c r="C104" s="169"/>
      <c r="D104" s="170"/>
      <c r="E104" s="171"/>
      <c r="F104" s="174"/>
      <c r="G104" s="175"/>
      <c r="H104" s="175"/>
      <c r="I104" s="166">
        <f>SUM(I102:I103)</f>
        <v>495298.25</v>
      </c>
      <c r="J104" s="51"/>
    </row>
    <row r="105" spans="1:10" s="14" customFormat="1" ht="20.25" thickBot="1">
      <c r="A105" s="50"/>
      <c r="B105" s="168" t="s">
        <v>94</v>
      </c>
      <c r="C105" s="169"/>
      <c r="D105" s="170"/>
      <c r="E105" s="171"/>
      <c r="F105" s="176"/>
      <c r="G105" s="176"/>
      <c r="H105" s="177"/>
      <c r="I105" s="178">
        <v>495000</v>
      </c>
      <c r="J105" s="51"/>
    </row>
    <row r="106" spans="1:10" s="14" customFormat="1" ht="20.25" thickTop="1">
      <c r="A106" s="180"/>
      <c r="B106" s="180"/>
      <c r="C106" s="34"/>
      <c r="D106" s="34"/>
      <c r="E106" s="34"/>
      <c r="F106" s="34"/>
      <c r="G106" s="181"/>
      <c r="H106" s="182"/>
      <c r="I106" s="34"/>
      <c r="J106" s="34"/>
    </row>
  </sheetData>
  <sheetProtection/>
  <mergeCells count="59">
    <mergeCell ref="A1:J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E8:F8"/>
    <mergeCell ref="G8:H8"/>
    <mergeCell ref="J8:J9"/>
    <mergeCell ref="F101:G101"/>
    <mergeCell ref="F102:G102"/>
    <mergeCell ref="F103:G103"/>
    <mergeCell ref="A30:I30"/>
    <mergeCell ref="A31:I31"/>
    <mergeCell ref="A32:I32"/>
    <mergeCell ref="A57:J57"/>
    <mergeCell ref="A58:I58"/>
    <mergeCell ref="A59:I59"/>
    <mergeCell ref="A60:I60"/>
    <mergeCell ref="J36:J37"/>
    <mergeCell ref="A33:I33"/>
    <mergeCell ref="A29:J29"/>
    <mergeCell ref="A34:I34"/>
    <mergeCell ref="A35:I35"/>
    <mergeCell ref="A36:A37"/>
    <mergeCell ref="B36:B37"/>
    <mergeCell ref="C36:C37"/>
    <mergeCell ref="D36:D37"/>
    <mergeCell ref="E36:F36"/>
    <mergeCell ref="G36:H36"/>
    <mergeCell ref="A61:I61"/>
    <mergeCell ref="A64:A65"/>
    <mergeCell ref="B64:B65"/>
    <mergeCell ref="C64:C65"/>
    <mergeCell ref="D64:D65"/>
    <mergeCell ref="E64:F64"/>
    <mergeCell ref="G64:H64"/>
    <mergeCell ref="A62:I62"/>
    <mergeCell ref="A63:I63"/>
    <mergeCell ref="J64:J65"/>
    <mergeCell ref="A85:J85"/>
    <mergeCell ref="A86:I86"/>
    <mergeCell ref="A87:I87"/>
    <mergeCell ref="A88:I88"/>
    <mergeCell ref="A89:I89"/>
    <mergeCell ref="J92:J93"/>
    <mergeCell ref="A90:I90"/>
    <mergeCell ref="A91:I91"/>
    <mergeCell ref="A92:A93"/>
    <mergeCell ref="B92:B93"/>
    <mergeCell ref="C92:C93"/>
    <mergeCell ref="D92:D93"/>
    <mergeCell ref="E92:F92"/>
    <mergeCell ref="G92:H92"/>
  </mergeCells>
  <printOptions/>
  <pageMargins left="0.5118110236220472" right="0" top="0.5511811023622047" bottom="0.35433070866141736" header="0" footer="0"/>
  <pageSetup horizontalDpi="1200" verticalDpi="12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26">
      <selection activeCell="A34" sqref="A34:I34"/>
    </sheetView>
  </sheetViews>
  <sheetFormatPr defaultColWidth="9.140625" defaultRowHeight="21.75"/>
  <cols>
    <col min="1" max="1" width="7.8515625" style="100" customWidth="1"/>
    <col min="2" max="2" width="44.28125" style="100" customWidth="1"/>
    <col min="3" max="3" width="9.28125" style="121" customWidth="1"/>
    <col min="4" max="4" width="8.28125" style="100" customWidth="1"/>
    <col min="5" max="5" width="12.140625" style="122" customWidth="1"/>
    <col min="6" max="6" width="12.57421875" style="122" customWidth="1"/>
    <col min="7" max="7" width="13.00390625" style="121" customWidth="1"/>
    <col min="8" max="8" width="12.421875" style="122" customWidth="1"/>
    <col min="9" max="9" width="16.140625" style="122" customWidth="1"/>
    <col min="10" max="10" width="21.1406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502" t="s">
        <v>266</v>
      </c>
      <c r="B1" s="503"/>
      <c r="C1" s="503"/>
      <c r="D1" s="503"/>
      <c r="E1" s="503"/>
      <c r="F1" s="503"/>
      <c r="G1" s="503"/>
      <c r="H1" s="503"/>
      <c r="I1" s="503"/>
      <c r="J1" s="604"/>
    </row>
    <row r="2" spans="1:10" ht="19.5">
      <c r="A2" s="500" t="s">
        <v>269</v>
      </c>
      <c r="B2" s="501"/>
      <c r="C2" s="501"/>
      <c r="D2" s="501"/>
      <c r="E2" s="501"/>
      <c r="F2" s="501"/>
      <c r="G2" s="501"/>
      <c r="H2" s="501"/>
      <c r="I2" s="501"/>
      <c r="J2" s="101" t="s">
        <v>55</v>
      </c>
    </row>
    <row r="3" spans="1:10" ht="19.5">
      <c r="A3" s="502" t="s">
        <v>303</v>
      </c>
      <c r="B3" s="503"/>
      <c r="C3" s="503"/>
      <c r="D3" s="503"/>
      <c r="E3" s="503"/>
      <c r="F3" s="503"/>
      <c r="G3" s="503"/>
      <c r="H3" s="503"/>
      <c r="I3" s="503"/>
      <c r="J3" s="199" t="s">
        <v>301</v>
      </c>
    </row>
    <row r="4" spans="1:10" ht="19.5">
      <c r="A4" s="502" t="s">
        <v>268</v>
      </c>
      <c r="B4" s="503"/>
      <c r="C4" s="503"/>
      <c r="D4" s="503"/>
      <c r="E4" s="503"/>
      <c r="F4" s="503"/>
      <c r="G4" s="503"/>
      <c r="H4" s="503"/>
      <c r="I4" s="503"/>
      <c r="J4" s="103"/>
    </row>
    <row r="5" spans="1:10" ht="19.5">
      <c r="A5" s="502" t="s">
        <v>305</v>
      </c>
      <c r="B5" s="503"/>
      <c r="C5" s="503"/>
      <c r="D5" s="503"/>
      <c r="E5" s="503"/>
      <c r="F5" s="503"/>
      <c r="G5" s="503"/>
      <c r="H5" s="503"/>
      <c r="I5" s="503"/>
      <c r="J5" s="103"/>
    </row>
    <row r="6" spans="1:10" ht="19.5">
      <c r="A6" s="502" t="s">
        <v>302</v>
      </c>
      <c r="B6" s="503"/>
      <c r="C6" s="503"/>
      <c r="D6" s="503"/>
      <c r="E6" s="503"/>
      <c r="F6" s="503"/>
      <c r="G6" s="503"/>
      <c r="H6" s="503"/>
      <c r="I6" s="503"/>
      <c r="J6" s="103"/>
    </row>
    <row r="7" spans="1:10" ht="20.25" thickBot="1">
      <c r="A7" s="492" t="s">
        <v>308</v>
      </c>
      <c r="B7" s="493"/>
      <c r="C7" s="493"/>
      <c r="D7" s="493"/>
      <c r="E7" s="493"/>
      <c r="F7" s="493"/>
      <c r="G7" s="493"/>
      <c r="H7" s="493"/>
      <c r="I7" s="493"/>
      <c r="J7" s="104" t="s">
        <v>304</v>
      </c>
    </row>
    <row r="8" spans="1:10" ht="22.5" customHeight="1" thickTop="1">
      <c r="A8" s="600" t="s">
        <v>5</v>
      </c>
      <c r="B8" s="600" t="s">
        <v>0</v>
      </c>
      <c r="C8" s="601" t="s">
        <v>1</v>
      </c>
      <c r="D8" s="600" t="s">
        <v>2</v>
      </c>
      <c r="E8" s="126" t="s">
        <v>89</v>
      </c>
      <c r="F8" s="126" t="s">
        <v>285</v>
      </c>
      <c r="G8" s="212" t="s">
        <v>63</v>
      </c>
      <c r="H8" s="605" t="s">
        <v>284</v>
      </c>
      <c r="I8" s="126" t="s">
        <v>286</v>
      </c>
      <c r="J8" s="490" t="s">
        <v>4</v>
      </c>
    </row>
    <row r="9" spans="1:10" ht="22.5" customHeight="1" thickBot="1">
      <c r="A9" s="491"/>
      <c r="B9" s="491"/>
      <c r="C9" s="495"/>
      <c r="D9" s="491"/>
      <c r="E9" s="106" t="s">
        <v>21</v>
      </c>
      <c r="F9" s="106" t="s">
        <v>21</v>
      </c>
      <c r="G9" s="205" t="s">
        <v>21</v>
      </c>
      <c r="H9" s="606"/>
      <c r="I9" s="106" t="s">
        <v>21</v>
      </c>
      <c r="J9" s="491"/>
    </row>
    <row r="10" spans="1:10" ht="20.25" thickTop="1">
      <c r="A10" s="124">
        <v>1</v>
      </c>
      <c r="B10" s="129" t="s">
        <v>279</v>
      </c>
      <c r="C10" s="126"/>
      <c r="D10" s="129"/>
      <c r="E10" s="126"/>
      <c r="F10" s="126"/>
      <c r="G10" s="112"/>
      <c r="H10" s="126"/>
      <c r="I10" s="126"/>
      <c r="J10" s="124"/>
    </row>
    <row r="11" spans="1:10" s="14" customFormat="1" ht="19.5">
      <c r="A11" s="19"/>
      <c r="B11" s="20" t="s">
        <v>271</v>
      </c>
      <c r="C11" s="25">
        <v>36</v>
      </c>
      <c r="D11" s="19" t="s">
        <v>277</v>
      </c>
      <c r="E11" s="25">
        <v>1000</v>
      </c>
      <c r="F11" s="23">
        <v>0</v>
      </c>
      <c r="G11" s="25">
        <f>ROUND(((E11*C11)+(C11*F11)),2)</f>
        <v>36000</v>
      </c>
      <c r="H11" s="206">
        <v>1.3592</v>
      </c>
      <c r="I11" s="23">
        <f>ROUND((G11*H11),2)</f>
        <v>48931.2</v>
      </c>
      <c r="J11" s="19"/>
    </row>
    <row r="12" spans="1:10" s="14" customFormat="1" ht="19.5">
      <c r="A12" s="19"/>
      <c r="B12" s="20" t="s">
        <v>272</v>
      </c>
      <c r="C12" s="25">
        <v>33</v>
      </c>
      <c r="D12" s="19" t="s">
        <v>200</v>
      </c>
      <c r="E12" s="25">
        <v>2300</v>
      </c>
      <c r="F12" s="23">
        <v>0</v>
      </c>
      <c r="G12" s="25">
        <f aca="true" t="shared" si="0" ref="G12:G44">ROUND(((E12*C12)+(C12*F12)),2)</f>
        <v>75900</v>
      </c>
      <c r="H12" s="206">
        <v>1.3592</v>
      </c>
      <c r="I12" s="23">
        <f aca="true" t="shared" si="1" ref="I12:I21">ROUND((G12*H12),2)</f>
        <v>103163.28</v>
      </c>
      <c r="J12" s="19"/>
    </row>
    <row r="13" spans="1:10" s="14" customFormat="1" ht="19.5">
      <c r="A13" s="19"/>
      <c r="B13" s="20" t="s">
        <v>273</v>
      </c>
      <c r="C13" s="25">
        <v>2</v>
      </c>
      <c r="D13" s="19" t="s">
        <v>200</v>
      </c>
      <c r="E13" s="25">
        <v>1200</v>
      </c>
      <c r="F13" s="23">
        <v>0</v>
      </c>
      <c r="G13" s="25">
        <f t="shared" si="0"/>
        <v>2400</v>
      </c>
      <c r="H13" s="206">
        <v>1.3592</v>
      </c>
      <c r="I13" s="23">
        <f t="shared" si="1"/>
        <v>3262.08</v>
      </c>
      <c r="J13" s="64"/>
    </row>
    <row r="14" spans="1:10" s="14" customFormat="1" ht="19.5">
      <c r="A14" s="19"/>
      <c r="B14" s="20" t="s">
        <v>274</v>
      </c>
      <c r="C14" s="25">
        <v>2</v>
      </c>
      <c r="D14" s="19" t="s">
        <v>200</v>
      </c>
      <c r="E14" s="25">
        <v>900</v>
      </c>
      <c r="F14" s="23">
        <v>0</v>
      </c>
      <c r="G14" s="25">
        <f t="shared" si="0"/>
        <v>1800</v>
      </c>
      <c r="H14" s="206">
        <v>1.3592</v>
      </c>
      <c r="I14" s="23">
        <f t="shared" si="1"/>
        <v>2446.56</v>
      </c>
      <c r="J14" s="64"/>
    </row>
    <row r="15" spans="1:10" s="14" customFormat="1" ht="19.5">
      <c r="A15" s="19"/>
      <c r="B15" s="20" t="s">
        <v>275</v>
      </c>
      <c r="C15" s="25">
        <v>288</v>
      </c>
      <c r="D15" s="19" t="s">
        <v>211</v>
      </c>
      <c r="E15" s="25">
        <v>30</v>
      </c>
      <c r="F15" s="23">
        <v>0</v>
      </c>
      <c r="G15" s="25">
        <f t="shared" si="0"/>
        <v>8640</v>
      </c>
      <c r="H15" s="206">
        <v>1.3592</v>
      </c>
      <c r="I15" s="23">
        <f t="shared" si="1"/>
        <v>11743.49</v>
      </c>
      <c r="J15" s="64"/>
    </row>
    <row r="16" spans="1:10" s="14" customFormat="1" ht="19.5">
      <c r="A16" s="19"/>
      <c r="B16" s="20" t="s">
        <v>276</v>
      </c>
      <c r="C16" s="25">
        <v>36</v>
      </c>
      <c r="D16" s="19" t="s">
        <v>211</v>
      </c>
      <c r="E16" s="25">
        <v>50</v>
      </c>
      <c r="F16" s="23">
        <v>0</v>
      </c>
      <c r="G16" s="25">
        <f t="shared" si="0"/>
        <v>1800</v>
      </c>
      <c r="H16" s="206">
        <v>1.3592</v>
      </c>
      <c r="I16" s="23">
        <f t="shared" si="1"/>
        <v>2446.56</v>
      </c>
      <c r="J16" s="64"/>
    </row>
    <row r="17" spans="1:10" s="14" customFormat="1" ht="19.5">
      <c r="A17" s="19"/>
      <c r="B17" s="20" t="s">
        <v>290</v>
      </c>
      <c r="C17" s="25">
        <v>15</v>
      </c>
      <c r="D17" s="19" t="s">
        <v>211</v>
      </c>
      <c r="E17" s="25">
        <v>170</v>
      </c>
      <c r="F17" s="23">
        <v>0</v>
      </c>
      <c r="G17" s="25">
        <f t="shared" si="0"/>
        <v>2550</v>
      </c>
      <c r="H17" s="206">
        <v>1.3592</v>
      </c>
      <c r="I17" s="23">
        <f t="shared" si="1"/>
        <v>3465.96</v>
      </c>
      <c r="J17" s="64"/>
    </row>
    <row r="18" spans="1:10" s="14" customFormat="1" ht="19.5">
      <c r="A18" s="19"/>
      <c r="B18" s="20" t="s">
        <v>281</v>
      </c>
      <c r="C18" s="25">
        <v>38</v>
      </c>
      <c r="D18" s="19" t="s">
        <v>282</v>
      </c>
      <c r="E18" s="25">
        <v>5</v>
      </c>
      <c r="F18" s="23">
        <v>0</v>
      </c>
      <c r="G18" s="25">
        <f t="shared" si="0"/>
        <v>190</v>
      </c>
      <c r="H18" s="206">
        <v>1.3592</v>
      </c>
      <c r="I18" s="23">
        <f t="shared" si="1"/>
        <v>258.25</v>
      </c>
      <c r="J18" s="64"/>
    </row>
    <row r="19" spans="1:10" s="14" customFormat="1" ht="19.5">
      <c r="A19" s="19"/>
      <c r="B19" s="20" t="s">
        <v>278</v>
      </c>
      <c r="C19" s="25">
        <v>132</v>
      </c>
      <c r="D19" s="19" t="s">
        <v>85</v>
      </c>
      <c r="E19" s="25"/>
      <c r="F19" s="23">
        <v>120</v>
      </c>
      <c r="G19" s="25">
        <f t="shared" si="0"/>
        <v>15840</v>
      </c>
      <c r="H19" s="206">
        <v>1.3592</v>
      </c>
      <c r="I19" s="23">
        <f t="shared" si="1"/>
        <v>21529.73</v>
      </c>
      <c r="J19" s="64"/>
    </row>
    <row r="20" spans="1:10" s="14" customFormat="1" ht="19.5">
      <c r="A20" s="19"/>
      <c r="B20" s="20" t="s">
        <v>288</v>
      </c>
      <c r="C20" s="25">
        <v>0.42</v>
      </c>
      <c r="D20" s="19" t="s">
        <v>11</v>
      </c>
      <c r="E20" s="25">
        <v>1550</v>
      </c>
      <c r="F20" s="23"/>
      <c r="G20" s="25">
        <f t="shared" si="0"/>
        <v>651</v>
      </c>
      <c r="H20" s="206">
        <v>1.3592</v>
      </c>
      <c r="I20" s="23">
        <f t="shared" si="1"/>
        <v>884.84</v>
      </c>
      <c r="J20" s="64"/>
    </row>
    <row r="21" spans="1:10" s="14" customFormat="1" ht="19.5">
      <c r="A21" s="19"/>
      <c r="B21" s="20" t="s">
        <v>289</v>
      </c>
      <c r="C21" s="25">
        <v>0.56</v>
      </c>
      <c r="D21" s="19" t="s">
        <v>11</v>
      </c>
      <c r="E21" s="25"/>
      <c r="F21" s="23">
        <v>99</v>
      </c>
      <c r="G21" s="25">
        <f t="shared" si="0"/>
        <v>55.44</v>
      </c>
      <c r="H21" s="206">
        <v>1.3592</v>
      </c>
      <c r="I21" s="23">
        <f t="shared" si="1"/>
        <v>75.35</v>
      </c>
      <c r="J21" s="64"/>
    </row>
    <row r="22" spans="1:10" ht="19.5">
      <c r="A22" s="207">
        <v>2</v>
      </c>
      <c r="B22" s="129" t="s">
        <v>270</v>
      </c>
      <c r="C22" s="125"/>
      <c r="D22" s="124"/>
      <c r="E22" s="126"/>
      <c r="F22" s="23"/>
      <c r="G22" s="25">
        <f t="shared" si="0"/>
        <v>0</v>
      </c>
      <c r="H22" s="206"/>
      <c r="I22" s="23">
        <f aca="true" t="shared" si="2" ref="I22:I43">ROUND((G22*H22),2)</f>
        <v>0</v>
      </c>
      <c r="J22" s="124"/>
    </row>
    <row r="23" spans="1:10" s="14" customFormat="1" ht="19.5">
      <c r="A23" s="19"/>
      <c r="B23" s="20" t="s">
        <v>271</v>
      </c>
      <c r="C23" s="25">
        <v>30</v>
      </c>
      <c r="D23" s="19" t="s">
        <v>277</v>
      </c>
      <c r="E23" s="25">
        <v>1000</v>
      </c>
      <c r="F23" s="23">
        <v>0</v>
      </c>
      <c r="G23" s="25">
        <f t="shared" si="0"/>
        <v>30000</v>
      </c>
      <c r="H23" s="206">
        <v>1.3592</v>
      </c>
      <c r="I23" s="23">
        <f t="shared" si="2"/>
        <v>40776</v>
      </c>
      <c r="J23" s="19"/>
    </row>
    <row r="24" spans="1:10" s="14" customFormat="1" ht="19.5">
      <c r="A24" s="19"/>
      <c r="B24" s="20" t="s">
        <v>272</v>
      </c>
      <c r="C24" s="25">
        <v>29</v>
      </c>
      <c r="D24" s="19" t="s">
        <v>200</v>
      </c>
      <c r="E24" s="25">
        <v>2300</v>
      </c>
      <c r="F24" s="23">
        <v>0</v>
      </c>
      <c r="G24" s="25">
        <f t="shared" si="0"/>
        <v>66700</v>
      </c>
      <c r="H24" s="206">
        <v>1.3592</v>
      </c>
      <c r="I24" s="23">
        <f t="shared" si="2"/>
        <v>90658.64</v>
      </c>
      <c r="J24" s="19"/>
    </row>
    <row r="25" spans="1:10" s="14" customFormat="1" ht="19.5">
      <c r="A25" s="19"/>
      <c r="B25" s="20" t="s">
        <v>273</v>
      </c>
      <c r="C25" s="25">
        <v>2</v>
      </c>
      <c r="D25" s="19" t="s">
        <v>200</v>
      </c>
      <c r="E25" s="25">
        <v>1200</v>
      </c>
      <c r="F25" s="23">
        <v>0</v>
      </c>
      <c r="G25" s="25">
        <f t="shared" si="0"/>
        <v>2400</v>
      </c>
      <c r="H25" s="206">
        <v>1.3592</v>
      </c>
      <c r="I25" s="23">
        <f t="shared" si="2"/>
        <v>3262.08</v>
      </c>
      <c r="J25" s="64"/>
    </row>
    <row r="26" spans="1:10" s="14" customFormat="1" ht="19.5">
      <c r="A26" s="19"/>
      <c r="B26" s="20" t="s">
        <v>274</v>
      </c>
      <c r="C26" s="25">
        <v>2</v>
      </c>
      <c r="D26" s="19" t="s">
        <v>200</v>
      </c>
      <c r="E26" s="25">
        <v>900</v>
      </c>
      <c r="F26" s="23">
        <v>0</v>
      </c>
      <c r="G26" s="25">
        <f t="shared" si="0"/>
        <v>1800</v>
      </c>
      <c r="H26" s="206">
        <v>1.3592</v>
      </c>
      <c r="I26" s="23">
        <f t="shared" si="2"/>
        <v>2446.56</v>
      </c>
      <c r="J26" s="64"/>
    </row>
    <row r="27" spans="1:10" s="14" customFormat="1" ht="19.5">
      <c r="A27" s="19"/>
      <c r="B27" s="20" t="s">
        <v>275</v>
      </c>
      <c r="C27" s="25">
        <v>240</v>
      </c>
      <c r="D27" s="19" t="s">
        <v>211</v>
      </c>
      <c r="E27" s="25">
        <v>30</v>
      </c>
      <c r="F27" s="23">
        <v>0</v>
      </c>
      <c r="G27" s="25">
        <f t="shared" si="0"/>
        <v>7200</v>
      </c>
      <c r="H27" s="206">
        <v>1.3592</v>
      </c>
      <c r="I27" s="23">
        <f t="shared" si="2"/>
        <v>9786.24</v>
      </c>
      <c r="J27" s="64"/>
    </row>
    <row r="28" spans="1:10" s="14" customFormat="1" ht="19.5">
      <c r="A28" s="19"/>
      <c r="B28" s="20" t="s">
        <v>276</v>
      </c>
      <c r="C28" s="25">
        <v>30</v>
      </c>
      <c r="D28" s="19" t="s">
        <v>211</v>
      </c>
      <c r="E28" s="25">
        <v>50</v>
      </c>
      <c r="F28" s="23">
        <v>0</v>
      </c>
      <c r="G28" s="25">
        <f t="shared" si="0"/>
        <v>1500</v>
      </c>
      <c r="H28" s="206">
        <v>1.3592</v>
      </c>
      <c r="I28" s="23">
        <f t="shared" si="2"/>
        <v>2038.8</v>
      </c>
      <c r="J28" s="64"/>
    </row>
    <row r="29" spans="1:10" s="14" customFormat="1" ht="19.5">
      <c r="A29" s="19"/>
      <c r="B29" s="20" t="s">
        <v>280</v>
      </c>
      <c r="C29" s="25">
        <v>15</v>
      </c>
      <c r="D29" s="19" t="s">
        <v>211</v>
      </c>
      <c r="E29" s="25">
        <v>170</v>
      </c>
      <c r="F29" s="23">
        <v>0</v>
      </c>
      <c r="G29" s="25">
        <f t="shared" si="0"/>
        <v>2550</v>
      </c>
      <c r="H29" s="206">
        <v>1.3592</v>
      </c>
      <c r="I29" s="23">
        <f t="shared" si="2"/>
        <v>3465.96</v>
      </c>
      <c r="J29" s="64"/>
    </row>
    <row r="30" spans="1:10" ht="19.5">
      <c r="A30" s="502" t="s">
        <v>266</v>
      </c>
      <c r="B30" s="503"/>
      <c r="C30" s="503"/>
      <c r="D30" s="503"/>
      <c r="E30" s="503"/>
      <c r="F30" s="503"/>
      <c r="G30" s="503"/>
      <c r="H30" s="503"/>
      <c r="I30" s="503"/>
      <c r="J30" s="604"/>
    </row>
    <row r="31" spans="1:10" ht="19.5">
      <c r="A31" s="500" t="s">
        <v>269</v>
      </c>
      <c r="B31" s="501"/>
      <c r="C31" s="501"/>
      <c r="D31" s="501"/>
      <c r="E31" s="501"/>
      <c r="F31" s="501"/>
      <c r="G31" s="501"/>
      <c r="H31" s="501"/>
      <c r="I31" s="501"/>
      <c r="J31" s="101" t="s">
        <v>55</v>
      </c>
    </row>
    <row r="32" spans="1:10" ht="19.5">
      <c r="A32" s="502" t="s">
        <v>267</v>
      </c>
      <c r="B32" s="503"/>
      <c r="C32" s="503"/>
      <c r="D32" s="503"/>
      <c r="E32" s="503"/>
      <c r="F32" s="503"/>
      <c r="G32" s="503"/>
      <c r="H32" s="503"/>
      <c r="I32" s="503"/>
      <c r="J32" s="199" t="s">
        <v>300</v>
      </c>
    </row>
    <row r="33" spans="1:10" ht="19.5">
      <c r="A33" s="502" t="s">
        <v>268</v>
      </c>
      <c r="B33" s="503"/>
      <c r="C33" s="503"/>
      <c r="D33" s="503"/>
      <c r="E33" s="503"/>
      <c r="F33" s="503"/>
      <c r="G33" s="503"/>
      <c r="H33" s="503"/>
      <c r="I33" s="503"/>
      <c r="J33" s="103"/>
    </row>
    <row r="34" spans="1:10" ht="19.5">
      <c r="A34" s="502" t="s">
        <v>291</v>
      </c>
      <c r="B34" s="503"/>
      <c r="C34" s="503"/>
      <c r="D34" s="503"/>
      <c r="E34" s="503"/>
      <c r="F34" s="503"/>
      <c r="G34" s="503"/>
      <c r="H34" s="503"/>
      <c r="I34" s="503"/>
      <c r="J34" s="103"/>
    </row>
    <row r="35" spans="1:10" ht="19.5">
      <c r="A35" s="198" t="str">
        <f>A6</f>
        <v>ปริมาณงาน : ก่อสร้างราวกันตก จำนวน 2 จุด ความยาวรวม 248 เมตร </v>
      </c>
      <c r="B35" s="197"/>
      <c r="C35" s="197"/>
      <c r="D35" s="197"/>
      <c r="E35" s="197"/>
      <c r="F35" s="197"/>
      <c r="G35" s="197"/>
      <c r="H35" s="197"/>
      <c r="I35" s="197"/>
      <c r="J35" s="103"/>
    </row>
    <row r="36" spans="1:10" ht="20.25" thickBot="1">
      <c r="A36" s="492" t="s">
        <v>308</v>
      </c>
      <c r="B36" s="493"/>
      <c r="C36" s="493"/>
      <c r="D36" s="493"/>
      <c r="E36" s="493"/>
      <c r="F36" s="493"/>
      <c r="G36" s="493"/>
      <c r="H36" s="493"/>
      <c r="I36" s="493"/>
      <c r="J36" s="104" t="s">
        <v>304</v>
      </c>
    </row>
    <row r="37" spans="1:10" ht="22.5" customHeight="1" thickTop="1">
      <c r="A37" s="600" t="s">
        <v>5</v>
      </c>
      <c r="B37" s="600" t="s">
        <v>0</v>
      </c>
      <c r="C37" s="601" t="s">
        <v>1</v>
      </c>
      <c r="D37" s="600" t="s">
        <v>2</v>
      </c>
      <c r="E37" s="126" t="s">
        <v>19</v>
      </c>
      <c r="F37" s="126" t="s">
        <v>320</v>
      </c>
      <c r="G37" s="212" t="s">
        <v>63</v>
      </c>
      <c r="H37" s="602" t="s">
        <v>64</v>
      </c>
      <c r="I37" s="126" t="s">
        <v>286</v>
      </c>
      <c r="J37" s="490" t="s">
        <v>4</v>
      </c>
    </row>
    <row r="38" spans="1:10" ht="22.5" customHeight="1" thickBot="1">
      <c r="A38" s="491"/>
      <c r="B38" s="491"/>
      <c r="C38" s="495"/>
      <c r="D38" s="491"/>
      <c r="E38" s="106" t="s">
        <v>21</v>
      </c>
      <c r="F38" s="106" t="s">
        <v>21</v>
      </c>
      <c r="G38" s="205" t="s">
        <v>21</v>
      </c>
      <c r="H38" s="603"/>
      <c r="I38" s="106" t="s">
        <v>21</v>
      </c>
      <c r="J38" s="491"/>
    </row>
    <row r="39" spans="1:10" s="14" customFormat="1" ht="20.25" thickTop="1">
      <c r="A39" s="19"/>
      <c r="B39" s="20"/>
      <c r="C39" s="25"/>
      <c r="D39" s="19"/>
      <c r="E39" s="25"/>
      <c r="F39" s="23"/>
      <c r="G39" s="25"/>
      <c r="H39" s="206"/>
      <c r="I39" s="23"/>
      <c r="J39" s="64"/>
    </row>
    <row r="40" spans="1:10" s="14" customFormat="1" ht="19.5">
      <c r="A40" s="19"/>
      <c r="B40" s="20" t="s">
        <v>278</v>
      </c>
      <c r="C40" s="25">
        <v>116</v>
      </c>
      <c r="D40" s="19" t="s">
        <v>85</v>
      </c>
      <c r="E40" s="25"/>
      <c r="F40" s="23">
        <v>120</v>
      </c>
      <c r="G40" s="25">
        <f t="shared" si="0"/>
        <v>13920</v>
      </c>
      <c r="H40" s="206">
        <v>1.3592</v>
      </c>
      <c r="I40" s="23">
        <f t="shared" si="2"/>
        <v>18920.06</v>
      </c>
      <c r="J40" s="64"/>
    </row>
    <row r="41" spans="1:10" s="14" customFormat="1" ht="19.5">
      <c r="A41" s="19"/>
      <c r="B41" s="20" t="s">
        <v>281</v>
      </c>
      <c r="C41" s="25">
        <v>32</v>
      </c>
      <c r="D41" s="19" t="s">
        <v>282</v>
      </c>
      <c r="E41" s="25">
        <v>5</v>
      </c>
      <c r="F41" s="23">
        <v>0</v>
      </c>
      <c r="G41" s="25">
        <f t="shared" si="0"/>
        <v>160</v>
      </c>
      <c r="H41" s="206">
        <v>1.3592</v>
      </c>
      <c r="I41" s="23">
        <f t="shared" si="2"/>
        <v>217.47</v>
      </c>
      <c r="J41" s="64"/>
    </row>
    <row r="42" spans="1:10" s="14" customFormat="1" ht="19.5">
      <c r="A42" s="19"/>
      <c r="B42" s="20" t="s">
        <v>288</v>
      </c>
      <c r="C42" s="25">
        <v>0.35</v>
      </c>
      <c r="D42" s="19" t="s">
        <v>11</v>
      </c>
      <c r="E42" s="25">
        <v>1550</v>
      </c>
      <c r="F42" s="23"/>
      <c r="G42" s="25">
        <f t="shared" si="0"/>
        <v>542.5</v>
      </c>
      <c r="H42" s="206">
        <v>1.3592</v>
      </c>
      <c r="I42" s="23">
        <f t="shared" si="2"/>
        <v>737.37</v>
      </c>
      <c r="J42" s="64"/>
    </row>
    <row r="43" spans="1:10" s="14" customFormat="1" ht="19.5">
      <c r="A43" s="19"/>
      <c r="B43" s="20" t="s">
        <v>289</v>
      </c>
      <c r="C43" s="25">
        <v>0.47</v>
      </c>
      <c r="D43" s="19" t="s">
        <v>11</v>
      </c>
      <c r="E43" s="25"/>
      <c r="F43" s="23">
        <v>99</v>
      </c>
      <c r="G43" s="25">
        <f t="shared" si="0"/>
        <v>46.53</v>
      </c>
      <c r="H43" s="206">
        <v>1.3592</v>
      </c>
      <c r="I43" s="23">
        <f t="shared" si="2"/>
        <v>63.24</v>
      </c>
      <c r="J43" s="64"/>
    </row>
    <row r="44" spans="1:10" s="14" customFormat="1" ht="19.5">
      <c r="A44" s="19"/>
      <c r="B44" s="20"/>
      <c r="C44" s="25"/>
      <c r="D44" s="19"/>
      <c r="E44" s="25"/>
      <c r="F44" s="23"/>
      <c r="G44" s="25">
        <f t="shared" si="0"/>
        <v>0</v>
      </c>
      <c r="H44" s="206"/>
      <c r="I44" s="23"/>
      <c r="J44" s="64"/>
    </row>
    <row r="45" spans="1:10" ht="19.5">
      <c r="A45" s="108"/>
      <c r="B45" s="115" t="s">
        <v>287</v>
      </c>
      <c r="C45" s="110"/>
      <c r="D45" s="108"/>
      <c r="E45" s="110"/>
      <c r="F45" s="111"/>
      <c r="G45" s="110">
        <f>SUM(G11:G44)</f>
        <v>272645.47000000003</v>
      </c>
      <c r="H45" s="206">
        <v>1.3592</v>
      </c>
      <c r="I45" s="111">
        <f>SUM(I10:I43)</f>
        <v>370579.7199999999</v>
      </c>
      <c r="J45" s="108"/>
    </row>
    <row r="46" spans="1:10" ht="19.5">
      <c r="A46" s="108"/>
      <c r="B46" s="208" t="s">
        <v>265</v>
      </c>
      <c r="C46" s="209"/>
      <c r="D46" s="210"/>
      <c r="E46" s="209"/>
      <c r="F46" s="211"/>
      <c r="G46" s="209"/>
      <c r="H46" s="211"/>
      <c r="I46" s="211">
        <v>370000</v>
      </c>
      <c r="J46" s="108"/>
    </row>
    <row r="47" spans="1:10" ht="19.5">
      <c r="A47" s="108"/>
      <c r="B47" s="116"/>
      <c r="C47" s="110"/>
      <c r="D47" s="108"/>
      <c r="E47" s="110"/>
      <c r="F47" s="111"/>
      <c r="G47" s="110"/>
      <c r="H47" s="111"/>
      <c r="I47" s="111"/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5">
    <mergeCell ref="A37:A38"/>
    <mergeCell ref="B37:B38"/>
    <mergeCell ref="C37:C38"/>
    <mergeCell ref="D37:D38"/>
    <mergeCell ref="H37:H38"/>
    <mergeCell ref="J37:J38"/>
    <mergeCell ref="A30:J30"/>
    <mergeCell ref="A31:I31"/>
    <mergeCell ref="A32:I32"/>
    <mergeCell ref="A33:I33"/>
    <mergeCell ref="A34:I34"/>
    <mergeCell ref="A36:I36"/>
    <mergeCell ref="H8:H9"/>
    <mergeCell ref="J8:J9"/>
    <mergeCell ref="A8:A9"/>
    <mergeCell ref="B8:B9"/>
    <mergeCell ref="C8:C9"/>
    <mergeCell ref="D8:D9"/>
    <mergeCell ref="A1:J1"/>
    <mergeCell ref="A2:I2"/>
    <mergeCell ref="A3:I3"/>
    <mergeCell ref="A4:I4"/>
    <mergeCell ref="A5:I5"/>
    <mergeCell ref="A7:I7"/>
    <mergeCell ref="A6:I6"/>
  </mergeCells>
  <printOptions/>
  <pageMargins left="0.1968503937007874" right="0.15748031496062992" top="0.1968503937007874" bottom="0.1968503937007874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37">
      <selection activeCell="B47" sqref="B47"/>
    </sheetView>
  </sheetViews>
  <sheetFormatPr defaultColWidth="9.140625" defaultRowHeight="21.75"/>
  <cols>
    <col min="1" max="1" width="6.00390625" style="100" customWidth="1"/>
    <col min="2" max="2" width="48.003906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1.421875" style="121" customWidth="1"/>
    <col min="8" max="8" width="11.28125" style="122" customWidth="1"/>
    <col min="9" max="9" width="13.421875" style="122" customWidth="1"/>
    <col min="10" max="10" width="18.2812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497" t="s">
        <v>53</v>
      </c>
      <c r="B1" s="498"/>
      <c r="C1" s="498"/>
      <c r="D1" s="498"/>
      <c r="E1" s="498"/>
      <c r="F1" s="498"/>
      <c r="G1" s="498"/>
      <c r="H1" s="498"/>
      <c r="I1" s="498"/>
      <c r="J1" s="499"/>
    </row>
    <row r="2" spans="1:10" ht="19.5">
      <c r="A2" s="500" t="s">
        <v>113</v>
      </c>
      <c r="B2" s="501"/>
      <c r="C2" s="501"/>
      <c r="D2" s="501"/>
      <c r="E2" s="501"/>
      <c r="F2" s="501"/>
      <c r="G2" s="501"/>
      <c r="H2" s="501"/>
      <c r="I2" s="501"/>
      <c r="J2" s="101" t="s">
        <v>55</v>
      </c>
    </row>
    <row r="3" spans="1:10" ht="19.5">
      <c r="A3" s="502" t="s">
        <v>114</v>
      </c>
      <c r="B3" s="503"/>
      <c r="C3" s="503"/>
      <c r="D3" s="503"/>
      <c r="E3" s="503"/>
      <c r="F3" s="503"/>
      <c r="G3" s="503"/>
      <c r="H3" s="503"/>
      <c r="I3" s="503"/>
      <c r="J3" s="101" t="s">
        <v>97</v>
      </c>
    </row>
    <row r="4" spans="1:10" ht="19.5">
      <c r="A4" s="502" t="s">
        <v>171</v>
      </c>
      <c r="B4" s="503"/>
      <c r="C4" s="503"/>
      <c r="D4" s="503"/>
      <c r="E4" s="503"/>
      <c r="F4" s="503"/>
      <c r="G4" s="503"/>
      <c r="H4" s="503"/>
      <c r="I4" s="503"/>
      <c r="J4" s="102"/>
    </row>
    <row r="5" spans="1:10" ht="19.5">
      <c r="A5" s="502" t="s">
        <v>115</v>
      </c>
      <c r="B5" s="503"/>
      <c r="C5" s="503"/>
      <c r="D5" s="503"/>
      <c r="E5" s="503"/>
      <c r="F5" s="503"/>
      <c r="G5" s="503"/>
      <c r="H5" s="503"/>
      <c r="I5" s="503"/>
      <c r="J5" s="103"/>
    </row>
    <row r="6" spans="1:10" ht="19.5">
      <c r="A6" s="502" t="s">
        <v>261</v>
      </c>
      <c r="B6" s="503"/>
      <c r="C6" s="503"/>
      <c r="D6" s="503"/>
      <c r="E6" s="503"/>
      <c r="F6" s="503"/>
      <c r="G6" s="503"/>
      <c r="H6" s="503"/>
      <c r="I6" s="503"/>
      <c r="J6" s="103"/>
    </row>
    <row r="7" spans="1:10" ht="20.25" thickBot="1">
      <c r="A7" s="492" t="s">
        <v>116</v>
      </c>
      <c r="B7" s="493"/>
      <c r="C7" s="493"/>
      <c r="D7" s="493"/>
      <c r="E7" s="493"/>
      <c r="F7" s="493"/>
      <c r="G7" s="493"/>
      <c r="H7" s="493"/>
      <c r="I7" s="493"/>
      <c r="J7" s="104" t="s">
        <v>57</v>
      </c>
    </row>
    <row r="8" spans="1:10" ht="20.25" thickTop="1">
      <c r="A8" s="490" t="s">
        <v>140</v>
      </c>
      <c r="B8" s="490" t="s">
        <v>0</v>
      </c>
      <c r="C8" s="494" t="s">
        <v>1</v>
      </c>
      <c r="D8" s="490" t="s">
        <v>2</v>
      </c>
      <c r="E8" s="496" t="s">
        <v>58</v>
      </c>
      <c r="F8" s="496"/>
      <c r="G8" s="496" t="s">
        <v>59</v>
      </c>
      <c r="H8" s="496"/>
      <c r="I8" s="105" t="s">
        <v>25</v>
      </c>
      <c r="J8" s="490" t="s">
        <v>4</v>
      </c>
    </row>
    <row r="9" spans="1:10" ht="20.25" thickBot="1">
      <c r="A9" s="491"/>
      <c r="B9" s="491"/>
      <c r="C9" s="495"/>
      <c r="D9" s="491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491"/>
    </row>
    <row r="10" spans="1:10" ht="20.25" thickTop="1">
      <c r="A10" s="124"/>
      <c r="B10" s="129" t="s">
        <v>165</v>
      </c>
      <c r="C10" s="125"/>
      <c r="D10" s="124"/>
      <c r="E10" s="126"/>
      <c r="F10" s="111">
        <f aca="true" t="shared" si="0" ref="F10:F18">ROUND((C10*E10),2)</f>
        <v>0</v>
      </c>
      <c r="G10" s="112"/>
      <c r="H10" s="126"/>
      <c r="I10" s="126"/>
      <c r="J10" s="124"/>
    </row>
    <row r="11" spans="1:10" ht="19.5">
      <c r="A11" s="108">
        <v>1</v>
      </c>
      <c r="B11" s="113" t="s">
        <v>164</v>
      </c>
      <c r="C11" s="110">
        <v>1438</v>
      </c>
      <c r="D11" s="108" t="s">
        <v>11</v>
      </c>
      <c r="E11" s="110"/>
      <c r="F11" s="111">
        <f t="shared" si="0"/>
        <v>0</v>
      </c>
      <c r="G11" s="110">
        <v>27.53</v>
      </c>
      <c r="H11" s="111">
        <f aca="true" t="shared" si="1" ref="H11:H17">ROUND((G11*C11),2)</f>
        <v>39588.14</v>
      </c>
      <c r="I11" s="111">
        <f>ROUND((F11+H11),2)</f>
        <v>39588.14</v>
      </c>
      <c r="J11" s="108"/>
    </row>
    <row r="12" spans="1:10" ht="19.5">
      <c r="A12" s="108"/>
      <c r="B12" s="130" t="s">
        <v>166</v>
      </c>
      <c r="C12" s="110"/>
      <c r="D12" s="108"/>
      <c r="E12" s="110"/>
      <c r="F12" s="111">
        <f t="shared" si="0"/>
        <v>0</v>
      </c>
      <c r="G12" s="110"/>
      <c r="H12" s="111">
        <f t="shared" si="1"/>
        <v>0</v>
      </c>
      <c r="I12" s="111"/>
      <c r="J12" s="114"/>
    </row>
    <row r="13" spans="1:10" ht="19.5">
      <c r="A13" s="108">
        <v>1</v>
      </c>
      <c r="B13" s="113" t="s">
        <v>120</v>
      </c>
      <c r="C13" s="110">
        <v>5</v>
      </c>
      <c r="D13" s="108" t="s">
        <v>124</v>
      </c>
      <c r="E13" s="110">
        <v>1023</v>
      </c>
      <c r="F13" s="111">
        <f t="shared" si="0"/>
        <v>5115</v>
      </c>
      <c r="G13" s="110">
        <v>0</v>
      </c>
      <c r="H13" s="111">
        <f t="shared" si="1"/>
        <v>0</v>
      </c>
      <c r="I13" s="111">
        <f aca="true" t="shared" si="2" ref="I13:I29">ROUND((F13+H13),2)</f>
        <v>5115</v>
      </c>
      <c r="J13" s="108"/>
    </row>
    <row r="14" spans="1:10" ht="19.5">
      <c r="A14" s="108">
        <v>2</v>
      </c>
      <c r="B14" s="113" t="s">
        <v>121</v>
      </c>
      <c r="C14" s="110">
        <v>6</v>
      </c>
      <c r="D14" s="108" t="s">
        <v>124</v>
      </c>
      <c r="E14" s="110">
        <v>1475</v>
      </c>
      <c r="F14" s="111">
        <f t="shared" si="0"/>
        <v>8850</v>
      </c>
      <c r="G14" s="110">
        <v>0</v>
      </c>
      <c r="H14" s="111">
        <f t="shared" si="1"/>
        <v>0</v>
      </c>
      <c r="I14" s="111">
        <f t="shared" si="2"/>
        <v>8850</v>
      </c>
      <c r="J14" s="108"/>
    </row>
    <row r="15" spans="1:10" ht="19.5">
      <c r="A15" s="108">
        <v>3</v>
      </c>
      <c r="B15" s="113" t="s">
        <v>122</v>
      </c>
      <c r="C15" s="110">
        <v>36</v>
      </c>
      <c r="D15" s="108" t="s">
        <v>12</v>
      </c>
      <c r="E15" s="110">
        <v>50</v>
      </c>
      <c r="F15" s="111">
        <f t="shared" si="0"/>
        <v>1800</v>
      </c>
      <c r="G15" s="110">
        <v>5</v>
      </c>
      <c r="H15" s="111">
        <f t="shared" si="1"/>
        <v>180</v>
      </c>
      <c r="I15" s="111">
        <f t="shared" si="2"/>
        <v>1980</v>
      </c>
      <c r="J15" s="108"/>
    </row>
    <row r="16" spans="1:10" ht="19.5">
      <c r="A16" s="108">
        <v>4</v>
      </c>
      <c r="B16" s="113" t="s">
        <v>126</v>
      </c>
      <c r="C16" s="110">
        <v>17</v>
      </c>
      <c r="D16" s="108" t="s">
        <v>11</v>
      </c>
      <c r="E16" s="110">
        <v>518</v>
      </c>
      <c r="F16" s="111">
        <f t="shared" si="0"/>
        <v>8806</v>
      </c>
      <c r="G16" s="110">
        <v>515</v>
      </c>
      <c r="H16" s="111">
        <f t="shared" si="1"/>
        <v>8755</v>
      </c>
      <c r="I16" s="111">
        <f t="shared" si="2"/>
        <v>17561</v>
      </c>
      <c r="J16" s="108"/>
    </row>
    <row r="17" spans="1:10" ht="19.5">
      <c r="A17" s="108">
        <v>5</v>
      </c>
      <c r="B17" s="113" t="s">
        <v>123</v>
      </c>
      <c r="C17" s="110">
        <v>0.9</v>
      </c>
      <c r="D17" s="108" t="s">
        <v>11</v>
      </c>
      <c r="E17" s="110">
        <v>518</v>
      </c>
      <c r="F17" s="111">
        <f t="shared" si="0"/>
        <v>466.2</v>
      </c>
      <c r="G17" s="110">
        <v>515</v>
      </c>
      <c r="H17" s="111">
        <f t="shared" si="1"/>
        <v>463.5</v>
      </c>
      <c r="I17" s="111">
        <f t="shared" si="2"/>
        <v>929.7</v>
      </c>
      <c r="J17" s="114"/>
    </row>
    <row r="18" spans="1:10" ht="19.5">
      <c r="A18" s="108"/>
      <c r="B18" s="130" t="s">
        <v>170</v>
      </c>
      <c r="C18" s="110"/>
      <c r="D18" s="108"/>
      <c r="E18" s="110"/>
      <c r="F18" s="111">
        <f t="shared" si="0"/>
        <v>0</v>
      </c>
      <c r="G18" s="110"/>
      <c r="H18" s="111">
        <f aca="true" t="shared" si="3" ref="H18:H24">ROUND((G18*C18),2)</f>
        <v>0</v>
      </c>
      <c r="I18" s="111">
        <f t="shared" si="2"/>
        <v>0</v>
      </c>
      <c r="J18" s="108"/>
    </row>
    <row r="19" spans="1:10" ht="19.5">
      <c r="A19" s="108">
        <v>1</v>
      </c>
      <c r="B19" s="113" t="s">
        <v>130</v>
      </c>
      <c r="C19" s="110">
        <v>19.14</v>
      </c>
      <c r="D19" s="108" t="s">
        <v>11</v>
      </c>
      <c r="E19" s="110"/>
      <c r="F19" s="111">
        <f aca="true" t="shared" si="4" ref="F19:F24">ROUND((C19*E19),2)</f>
        <v>0</v>
      </c>
      <c r="G19" s="110">
        <v>17.81</v>
      </c>
      <c r="H19" s="111">
        <f t="shared" si="3"/>
        <v>340.88</v>
      </c>
      <c r="I19" s="111">
        <f t="shared" si="2"/>
        <v>340.88</v>
      </c>
      <c r="J19" s="108"/>
    </row>
    <row r="20" spans="1:10" ht="19.5">
      <c r="A20" s="108">
        <v>2</v>
      </c>
      <c r="B20" s="113" t="s">
        <v>120</v>
      </c>
      <c r="C20" s="110">
        <v>8</v>
      </c>
      <c r="D20" s="108" t="s">
        <v>124</v>
      </c>
      <c r="E20" s="110">
        <v>1023</v>
      </c>
      <c r="F20" s="111">
        <f t="shared" si="4"/>
        <v>8184</v>
      </c>
      <c r="G20" s="110">
        <v>0</v>
      </c>
      <c r="H20" s="111">
        <f t="shared" si="3"/>
        <v>0</v>
      </c>
      <c r="I20" s="111">
        <f t="shared" si="2"/>
        <v>8184</v>
      </c>
      <c r="J20" s="108"/>
    </row>
    <row r="21" spans="1:10" ht="19.5">
      <c r="A21" s="108">
        <v>3</v>
      </c>
      <c r="B21" s="113" t="s">
        <v>121</v>
      </c>
      <c r="C21" s="110">
        <v>8</v>
      </c>
      <c r="D21" s="108" t="s">
        <v>124</v>
      </c>
      <c r="E21" s="110">
        <v>1475</v>
      </c>
      <c r="F21" s="111">
        <f t="shared" si="4"/>
        <v>11800</v>
      </c>
      <c r="G21" s="110">
        <v>0</v>
      </c>
      <c r="H21" s="111">
        <f t="shared" si="3"/>
        <v>0</v>
      </c>
      <c r="I21" s="111">
        <f t="shared" si="2"/>
        <v>11800</v>
      </c>
      <c r="J21" s="108"/>
    </row>
    <row r="22" spans="1:10" ht="19.5">
      <c r="A22" s="108">
        <v>4</v>
      </c>
      <c r="B22" s="113" t="s">
        <v>122</v>
      </c>
      <c r="C22" s="110">
        <v>48</v>
      </c>
      <c r="D22" s="108" t="s">
        <v>12</v>
      </c>
      <c r="E22" s="110">
        <v>50</v>
      </c>
      <c r="F22" s="111">
        <f t="shared" si="4"/>
        <v>2400</v>
      </c>
      <c r="G22" s="110">
        <v>5</v>
      </c>
      <c r="H22" s="111">
        <f t="shared" si="3"/>
        <v>240</v>
      </c>
      <c r="I22" s="111">
        <f t="shared" si="2"/>
        <v>2640</v>
      </c>
      <c r="J22" s="108"/>
    </row>
    <row r="23" spans="1:10" ht="19.5">
      <c r="A23" s="108">
        <v>5</v>
      </c>
      <c r="B23" s="113" t="s">
        <v>126</v>
      </c>
      <c r="C23" s="110">
        <v>24</v>
      </c>
      <c r="D23" s="108" t="s">
        <v>11</v>
      </c>
      <c r="E23" s="110">
        <v>518</v>
      </c>
      <c r="F23" s="111">
        <f t="shared" si="4"/>
        <v>12432</v>
      </c>
      <c r="G23" s="110">
        <v>515</v>
      </c>
      <c r="H23" s="111">
        <f t="shared" si="3"/>
        <v>12360</v>
      </c>
      <c r="I23" s="111">
        <f t="shared" si="2"/>
        <v>24792</v>
      </c>
      <c r="J23" s="108"/>
    </row>
    <row r="24" spans="1:10" ht="19.5">
      <c r="A24" s="108">
        <v>6</v>
      </c>
      <c r="B24" s="113" t="s">
        <v>123</v>
      </c>
      <c r="C24" s="110">
        <v>1.2</v>
      </c>
      <c r="D24" s="108" t="s">
        <v>11</v>
      </c>
      <c r="E24" s="110">
        <v>518</v>
      </c>
      <c r="F24" s="111">
        <f t="shared" si="4"/>
        <v>621.6</v>
      </c>
      <c r="G24" s="110">
        <v>515</v>
      </c>
      <c r="H24" s="111">
        <f t="shared" si="3"/>
        <v>618</v>
      </c>
      <c r="I24" s="111">
        <f t="shared" si="2"/>
        <v>1239.6</v>
      </c>
      <c r="J24" s="114"/>
    </row>
    <row r="25" spans="1:10" ht="19.5">
      <c r="A25" s="108"/>
      <c r="B25" s="130" t="s">
        <v>167</v>
      </c>
      <c r="C25" s="110"/>
      <c r="D25" s="108"/>
      <c r="E25" s="110"/>
      <c r="F25" s="111">
        <f>ROUND((C25*E25),2)</f>
        <v>0</v>
      </c>
      <c r="G25" s="110"/>
      <c r="H25" s="111">
        <f>ROUND((G25*C25),2)</f>
        <v>0</v>
      </c>
      <c r="I25" s="111">
        <f t="shared" si="2"/>
        <v>0</v>
      </c>
      <c r="J25" s="108"/>
    </row>
    <row r="26" spans="1:10" ht="19.5">
      <c r="A26" s="108">
        <v>1</v>
      </c>
      <c r="B26" s="113" t="s">
        <v>130</v>
      </c>
      <c r="C26" s="110">
        <v>28.6</v>
      </c>
      <c r="D26" s="108" t="s">
        <v>11</v>
      </c>
      <c r="E26" s="110"/>
      <c r="F26" s="111">
        <f>ROUND((C26*E26),2)</f>
        <v>0</v>
      </c>
      <c r="G26" s="110">
        <v>17.81</v>
      </c>
      <c r="H26" s="111">
        <f>ROUND((G26*C26),2)</f>
        <v>509.37</v>
      </c>
      <c r="I26" s="111">
        <f t="shared" si="2"/>
        <v>509.37</v>
      </c>
      <c r="J26" s="108"/>
    </row>
    <row r="27" spans="1:10" ht="19.5">
      <c r="A27" s="108">
        <v>2</v>
      </c>
      <c r="B27" s="113" t="s">
        <v>120</v>
      </c>
      <c r="C27" s="110">
        <v>9</v>
      </c>
      <c r="D27" s="108" t="s">
        <v>124</v>
      </c>
      <c r="E27" s="110">
        <v>1023</v>
      </c>
      <c r="F27" s="111">
        <f>ROUND((C27*E27),2)</f>
        <v>9207</v>
      </c>
      <c r="G27" s="110">
        <v>0</v>
      </c>
      <c r="H27" s="111">
        <f>ROUND((G27*C27),2)</f>
        <v>0</v>
      </c>
      <c r="I27" s="111">
        <f t="shared" si="2"/>
        <v>9207</v>
      </c>
      <c r="J27" s="108"/>
    </row>
    <row r="28" spans="1:10" ht="19.5">
      <c r="A28" s="108">
        <v>3</v>
      </c>
      <c r="B28" s="113" t="s">
        <v>121</v>
      </c>
      <c r="C28" s="110">
        <v>10</v>
      </c>
      <c r="D28" s="108" t="s">
        <v>124</v>
      </c>
      <c r="E28" s="110">
        <v>1475</v>
      </c>
      <c r="F28" s="111">
        <f>ROUND((C28*E28),2)</f>
        <v>14750</v>
      </c>
      <c r="G28" s="110">
        <v>0</v>
      </c>
      <c r="H28" s="111">
        <f>ROUND((G28*C28),2)</f>
        <v>0</v>
      </c>
      <c r="I28" s="111">
        <f t="shared" si="2"/>
        <v>14750</v>
      </c>
      <c r="J28" s="108"/>
    </row>
    <row r="29" spans="1:10" ht="19.5">
      <c r="A29" s="108">
        <v>4</v>
      </c>
      <c r="B29" s="113" t="s">
        <v>122</v>
      </c>
      <c r="C29" s="110">
        <v>60</v>
      </c>
      <c r="D29" s="108" t="s">
        <v>12</v>
      </c>
      <c r="E29" s="110">
        <v>50</v>
      </c>
      <c r="F29" s="111">
        <f>ROUND((C29*E29),2)</f>
        <v>3000</v>
      </c>
      <c r="G29" s="110">
        <v>5</v>
      </c>
      <c r="H29" s="111">
        <f>ROUND((G29*C29),2)</f>
        <v>300</v>
      </c>
      <c r="I29" s="111">
        <f t="shared" si="2"/>
        <v>3300</v>
      </c>
      <c r="J29" s="108"/>
    </row>
    <row r="30" spans="1:10" ht="19.5">
      <c r="A30" s="497" t="s">
        <v>53</v>
      </c>
      <c r="B30" s="498"/>
      <c r="C30" s="498"/>
      <c r="D30" s="498"/>
      <c r="E30" s="498"/>
      <c r="F30" s="498"/>
      <c r="G30" s="498"/>
      <c r="H30" s="498"/>
      <c r="I30" s="498"/>
      <c r="J30" s="499"/>
    </row>
    <row r="31" spans="1:10" ht="19.5">
      <c r="A31" s="500" t="s">
        <v>113</v>
      </c>
      <c r="B31" s="501"/>
      <c r="C31" s="501"/>
      <c r="D31" s="501"/>
      <c r="E31" s="501"/>
      <c r="F31" s="501"/>
      <c r="G31" s="501"/>
      <c r="H31" s="501"/>
      <c r="I31" s="501"/>
      <c r="J31" s="101" t="s">
        <v>55</v>
      </c>
    </row>
    <row r="32" spans="1:10" ht="19.5">
      <c r="A32" s="502" t="s">
        <v>114</v>
      </c>
      <c r="B32" s="503"/>
      <c r="C32" s="503"/>
      <c r="D32" s="503"/>
      <c r="E32" s="503"/>
      <c r="F32" s="503"/>
      <c r="G32" s="503"/>
      <c r="H32" s="503"/>
      <c r="I32" s="503"/>
      <c r="J32" s="101" t="s">
        <v>98</v>
      </c>
    </row>
    <row r="33" spans="1:10" ht="19.5">
      <c r="A33" s="502" t="s">
        <v>171</v>
      </c>
      <c r="B33" s="503"/>
      <c r="C33" s="503"/>
      <c r="D33" s="503"/>
      <c r="E33" s="503"/>
      <c r="F33" s="503"/>
      <c r="G33" s="503"/>
      <c r="H33" s="503"/>
      <c r="I33" s="503"/>
      <c r="J33" s="102"/>
    </row>
    <row r="34" spans="1:10" ht="19.5">
      <c r="A34" s="502" t="s">
        <v>115</v>
      </c>
      <c r="B34" s="503"/>
      <c r="C34" s="503"/>
      <c r="D34" s="503"/>
      <c r="E34" s="503"/>
      <c r="F34" s="503"/>
      <c r="G34" s="503"/>
      <c r="H34" s="503"/>
      <c r="I34" s="503"/>
      <c r="J34" s="103"/>
    </row>
    <row r="35" spans="1:10" ht="19.5">
      <c r="A35" s="502" t="str">
        <f>A6</f>
        <v>ประมาณการ   : วันที่  6   เดือน กุมภาพันธ์  พ.ศ.2560</v>
      </c>
      <c r="B35" s="503"/>
      <c r="C35" s="503"/>
      <c r="D35" s="503"/>
      <c r="E35" s="503"/>
      <c r="F35" s="503"/>
      <c r="G35" s="503"/>
      <c r="H35" s="503"/>
      <c r="I35" s="503"/>
      <c r="J35" s="103"/>
    </row>
    <row r="36" spans="1:10" ht="20.25" thickBot="1">
      <c r="A36" s="492" t="s">
        <v>116</v>
      </c>
      <c r="B36" s="493"/>
      <c r="C36" s="493"/>
      <c r="D36" s="493"/>
      <c r="E36" s="493"/>
      <c r="F36" s="493"/>
      <c r="G36" s="493"/>
      <c r="H36" s="493"/>
      <c r="I36" s="493"/>
      <c r="J36" s="104" t="s">
        <v>57</v>
      </c>
    </row>
    <row r="37" spans="1:10" ht="20.25" thickTop="1">
      <c r="A37" s="490" t="s">
        <v>140</v>
      </c>
      <c r="B37" s="490" t="s">
        <v>0</v>
      </c>
      <c r="C37" s="494" t="s">
        <v>1</v>
      </c>
      <c r="D37" s="490" t="s">
        <v>2</v>
      </c>
      <c r="E37" s="496" t="s">
        <v>58</v>
      </c>
      <c r="F37" s="496"/>
      <c r="G37" s="496" t="s">
        <v>59</v>
      </c>
      <c r="H37" s="496"/>
      <c r="I37" s="105" t="s">
        <v>25</v>
      </c>
      <c r="J37" s="490" t="s">
        <v>4</v>
      </c>
    </row>
    <row r="38" spans="1:10" ht="20.25" thickBot="1">
      <c r="A38" s="491"/>
      <c r="B38" s="491"/>
      <c r="C38" s="495"/>
      <c r="D38" s="491"/>
      <c r="E38" s="106" t="s">
        <v>19</v>
      </c>
      <c r="F38" s="106" t="s">
        <v>3</v>
      </c>
      <c r="G38" s="107" t="s">
        <v>19</v>
      </c>
      <c r="H38" s="106" t="s">
        <v>3</v>
      </c>
      <c r="I38" s="106" t="s">
        <v>21</v>
      </c>
      <c r="J38" s="491"/>
    </row>
    <row r="39" spans="1:10" ht="20.25" thickTop="1">
      <c r="A39" s="108">
        <v>5</v>
      </c>
      <c r="B39" s="113" t="s">
        <v>126</v>
      </c>
      <c r="C39" s="110">
        <v>29</v>
      </c>
      <c r="D39" s="108" t="s">
        <v>11</v>
      </c>
      <c r="E39" s="110">
        <v>518</v>
      </c>
      <c r="F39" s="111">
        <f>ROUND((C39*E39),2)</f>
        <v>15022</v>
      </c>
      <c r="G39" s="110">
        <v>515</v>
      </c>
      <c r="H39" s="111">
        <f>ROUND((G39*C39),2)</f>
        <v>14935</v>
      </c>
      <c r="I39" s="111">
        <f>ROUND((F39+H39),2)</f>
        <v>29957</v>
      </c>
      <c r="J39" s="108"/>
    </row>
    <row r="40" spans="1:10" ht="19.5">
      <c r="A40" s="108">
        <v>6</v>
      </c>
      <c r="B40" s="113" t="s">
        <v>123</v>
      </c>
      <c r="C40" s="110">
        <v>1.2</v>
      </c>
      <c r="D40" s="108" t="s">
        <v>11</v>
      </c>
      <c r="E40" s="110">
        <v>518</v>
      </c>
      <c r="F40" s="111">
        <f>ROUND((C40*E40),2)</f>
        <v>621.6</v>
      </c>
      <c r="G40" s="110">
        <v>515</v>
      </c>
      <c r="H40" s="111">
        <f>ROUND((G40*C40),2)</f>
        <v>618</v>
      </c>
      <c r="I40" s="111">
        <f>ROUND((F40+H40),2)</f>
        <v>1239.6</v>
      </c>
      <c r="J40" s="114"/>
    </row>
    <row r="41" spans="1:10" ht="19.5">
      <c r="A41" s="108"/>
      <c r="B41" s="113"/>
      <c r="C41" s="110"/>
      <c r="D41" s="108"/>
      <c r="E41" s="110"/>
      <c r="F41" s="111"/>
      <c r="G41" s="110"/>
      <c r="H41" s="111"/>
      <c r="I41" s="111"/>
      <c r="J41" s="114"/>
    </row>
    <row r="42" spans="1:10" ht="19.5">
      <c r="A42" s="108"/>
      <c r="B42" s="115" t="s">
        <v>89</v>
      </c>
      <c r="C42" s="110"/>
      <c r="D42" s="108"/>
      <c r="E42" s="110"/>
      <c r="F42" s="111"/>
      <c r="G42" s="110"/>
      <c r="H42" s="111"/>
      <c r="I42" s="111">
        <f>SUM(F10:F40)</f>
        <v>103075.4</v>
      </c>
      <c r="J42" s="108"/>
    </row>
    <row r="43" spans="1:10" ht="19.5">
      <c r="A43" s="108"/>
      <c r="B43" s="115" t="s">
        <v>90</v>
      </c>
      <c r="C43" s="110"/>
      <c r="D43" s="108"/>
      <c r="E43" s="110"/>
      <c r="F43" s="111"/>
      <c r="G43" s="110"/>
      <c r="H43" s="111"/>
      <c r="I43" s="111">
        <f>SUM(H10:H40)</f>
        <v>78907.89</v>
      </c>
      <c r="J43" s="108"/>
    </row>
    <row r="44" spans="1:10" ht="19.5">
      <c r="A44" s="108"/>
      <c r="B44" s="115" t="s">
        <v>91</v>
      </c>
      <c r="C44" s="110"/>
      <c r="D44" s="108"/>
      <c r="E44" s="110"/>
      <c r="F44" s="111"/>
      <c r="G44" s="110"/>
      <c r="H44" s="111"/>
      <c r="I44" s="111">
        <f>SUM(I42:I43)</f>
        <v>181983.28999999998</v>
      </c>
      <c r="J44" s="108"/>
    </row>
    <row r="45" spans="1:10" ht="19.5">
      <c r="A45" s="108"/>
      <c r="B45" s="115" t="s">
        <v>145</v>
      </c>
      <c r="C45" s="110"/>
      <c r="D45" s="108"/>
      <c r="E45" s="110"/>
      <c r="F45" s="111"/>
      <c r="G45" s="110"/>
      <c r="H45" s="111"/>
      <c r="I45" s="111">
        <f>0.3347*I44</f>
        <v>60909.80716299999</v>
      </c>
      <c r="J45" s="108"/>
    </row>
    <row r="46" spans="1:10" ht="19.5">
      <c r="A46" s="108"/>
      <c r="B46" s="115" t="s">
        <v>34</v>
      </c>
      <c r="C46" s="110"/>
      <c r="D46" s="108"/>
      <c r="E46" s="110"/>
      <c r="F46" s="111"/>
      <c r="G46" s="110"/>
      <c r="H46" s="111"/>
      <c r="I46" s="111">
        <f>SUM(I44:I45)</f>
        <v>242893.09716299997</v>
      </c>
      <c r="J46" s="108"/>
    </row>
    <row r="47" spans="1:10" ht="19.5">
      <c r="A47" s="108"/>
      <c r="B47" s="116" t="s">
        <v>94</v>
      </c>
      <c r="C47" s="110"/>
      <c r="D47" s="108"/>
      <c r="E47" s="110"/>
      <c r="F47" s="111"/>
      <c r="G47" s="110"/>
      <c r="H47" s="111"/>
      <c r="I47" s="111">
        <v>242000</v>
      </c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8">
    <mergeCell ref="J37:J38"/>
    <mergeCell ref="J8:J9"/>
    <mergeCell ref="A31:I31"/>
    <mergeCell ref="A32:I32"/>
    <mergeCell ref="A33:I33"/>
    <mergeCell ref="G37:H37"/>
    <mergeCell ref="A30:J30"/>
    <mergeCell ref="B8:B9"/>
    <mergeCell ref="C8:C9"/>
    <mergeCell ref="A34:I34"/>
    <mergeCell ref="A1:J1"/>
    <mergeCell ref="A2:I2"/>
    <mergeCell ref="A3:I3"/>
    <mergeCell ref="A4:I4"/>
    <mergeCell ref="A5:I5"/>
    <mergeCell ref="A6:I6"/>
    <mergeCell ref="A35:I35"/>
    <mergeCell ref="A7:I7"/>
    <mergeCell ref="A8:A9"/>
    <mergeCell ref="D8:D9"/>
    <mergeCell ref="E8:F8"/>
    <mergeCell ref="G8:H8"/>
    <mergeCell ref="A36:I36"/>
    <mergeCell ref="A37:A38"/>
    <mergeCell ref="B37:B38"/>
    <mergeCell ref="C37:C38"/>
    <mergeCell ref="D37:D38"/>
    <mergeCell ref="E37:F37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Q15" sqref="Q15"/>
    </sheetView>
  </sheetViews>
  <sheetFormatPr defaultColWidth="9.140625" defaultRowHeight="21.75"/>
  <cols>
    <col min="1" max="1" width="5.8515625" style="271" customWidth="1"/>
    <col min="2" max="3" width="12.140625" style="271" customWidth="1"/>
    <col min="4" max="4" width="14.8515625" style="271" customWidth="1"/>
    <col min="5" max="5" width="8.28125" style="271" customWidth="1"/>
    <col min="6" max="6" width="13.7109375" style="271" customWidth="1"/>
    <col min="7" max="7" width="8.28125" style="271" customWidth="1"/>
    <col min="8" max="8" width="9.00390625" style="271" customWidth="1"/>
    <col min="9" max="9" width="9.7109375" style="271" customWidth="1"/>
    <col min="10" max="10" width="10.57421875" style="271" customWidth="1"/>
    <col min="11" max="11" width="11.28125" style="271" bestFit="1" customWidth="1"/>
    <col min="12" max="12" width="17.140625" style="271" customWidth="1"/>
    <col min="13" max="16384" width="9.140625" style="271" customWidth="1"/>
  </cols>
  <sheetData>
    <row r="1" spans="1:12" ht="21">
      <c r="A1" s="647" t="s">
        <v>361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ht="21">
      <c r="A2" s="652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</row>
    <row r="3" spans="1:12" ht="21">
      <c r="A3" s="651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21">
      <c r="A4" s="651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</row>
    <row r="5" spans="1:12" ht="21">
      <c r="A5" s="651" t="str">
        <f>'1ปร.4(งานอาคาร)'!A5:J5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ht="21">
      <c r="A6" s="651" t="str">
        <f>'1ปร.4(งานอาคาร)'!A6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</row>
    <row r="7" spans="1:12" ht="21">
      <c r="A7" s="651" t="str">
        <f>'1ปร.4(งานอาคาร)'!A7</f>
        <v>                       3. วางท่อ คสล.  ขนาด Ø 0.40 เมตร  ความยาว 10.00 เมตร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</row>
    <row r="8" spans="1:10" ht="21" customHeight="1">
      <c r="A8" s="271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G8" s="273"/>
      <c r="H8" s="413" t="s">
        <v>1452</v>
      </c>
      <c r="I8" s="273"/>
      <c r="J8" s="274"/>
    </row>
    <row r="9" spans="1:12" ht="21">
      <c r="A9" s="275" t="s">
        <v>362</v>
      </c>
      <c r="B9" s="648" t="s">
        <v>0</v>
      </c>
      <c r="C9" s="649"/>
      <c r="D9" s="650"/>
      <c r="E9" s="275" t="s">
        <v>2</v>
      </c>
      <c r="F9" s="275" t="s">
        <v>363</v>
      </c>
      <c r="G9" s="275" t="s">
        <v>364</v>
      </c>
      <c r="H9" s="275" t="s">
        <v>363</v>
      </c>
      <c r="I9" s="275" t="s">
        <v>365</v>
      </c>
      <c r="J9" s="275" t="s">
        <v>366</v>
      </c>
      <c r="K9" s="275" t="s">
        <v>25</v>
      </c>
      <c r="L9" s="275" t="s">
        <v>4</v>
      </c>
    </row>
    <row r="10" spans="1:12" ht="21">
      <c r="A10" s="276" t="s">
        <v>367</v>
      </c>
      <c r="B10" s="277"/>
      <c r="C10" s="278"/>
      <c r="D10" s="279"/>
      <c r="E10" s="276"/>
      <c r="F10" s="276" t="s">
        <v>368</v>
      </c>
      <c r="G10" s="276" t="s">
        <v>369</v>
      </c>
      <c r="H10" s="276" t="s">
        <v>369</v>
      </c>
      <c r="I10" s="276" t="s">
        <v>370</v>
      </c>
      <c r="J10" s="276" t="s">
        <v>371</v>
      </c>
      <c r="K10" s="276"/>
      <c r="L10" s="276"/>
    </row>
    <row r="11" spans="1:12" ht="21">
      <c r="A11" s="280"/>
      <c r="B11" s="281"/>
      <c r="C11" s="282"/>
      <c r="D11" s="283"/>
      <c r="E11" s="280"/>
      <c r="F11" s="280" t="s">
        <v>21</v>
      </c>
      <c r="G11" s="280" t="s">
        <v>372</v>
      </c>
      <c r="H11" s="280" t="s">
        <v>21</v>
      </c>
      <c r="I11" s="280" t="s">
        <v>21</v>
      </c>
      <c r="J11" s="280" t="s">
        <v>21</v>
      </c>
      <c r="K11" s="280" t="s">
        <v>21</v>
      </c>
      <c r="L11" s="280"/>
    </row>
    <row r="12" spans="1:12" s="454" customFormat="1" ht="21">
      <c r="A12" s="447">
        <v>1</v>
      </c>
      <c r="B12" s="448" t="s">
        <v>373</v>
      </c>
      <c r="C12" s="449"/>
      <c r="D12" s="450"/>
      <c r="E12" s="447" t="s">
        <v>374</v>
      </c>
      <c r="F12" s="451">
        <v>2200</v>
      </c>
      <c r="G12" s="452">
        <v>0</v>
      </c>
      <c r="H12" s="452">
        <v>0</v>
      </c>
      <c r="I12" s="452">
        <v>0</v>
      </c>
      <c r="J12" s="452">
        <v>0</v>
      </c>
      <c r="K12" s="453">
        <f>ROUND($F$12+$H$12+$I$12+$J$12,2)</f>
        <v>2200</v>
      </c>
      <c r="L12" s="447" t="s">
        <v>375</v>
      </c>
    </row>
    <row r="13" spans="1:12" s="454" customFormat="1" ht="21">
      <c r="A13" s="455">
        <v>2</v>
      </c>
      <c r="B13" s="456" t="s">
        <v>376</v>
      </c>
      <c r="C13" s="457"/>
      <c r="D13" s="458"/>
      <c r="E13" s="455" t="s">
        <v>377</v>
      </c>
      <c r="F13" s="292">
        <v>20388.7</v>
      </c>
      <c r="G13" s="459">
        <v>0</v>
      </c>
      <c r="H13" s="459">
        <v>0</v>
      </c>
      <c r="I13" s="459">
        <v>0</v>
      </c>
      <c r="J13" s="459">
        <v>4100</v>
      </c>
      <c r="K13" s="460">
        <f>ROUND($F$13+$H$13+$I$13+$J$13,2)</f>
        <v>24488.7</v>
      </c>
      <c r="L13" s="455" t="s">
        <v>375</v>
      </c>
    </row>
    <row r="14" spans="1:12" s="454" customFormat="1" ht="21">
      <c r="A14" s="455">
        <v>3</v>
      </c>
      <c r="B14" s="456" t="s">
        <v>378</v>
      </c>
      <c r="C14" s="457"/>
      <c r="D14" s="458"/>
      <c r="E14" s="455" t="s">
        <v>377</v>
      </c>
      <c r="F14" s="292">
        <v>20803.74</v>
      </c>
      <c r="G14" s="459">
        <v>0</v>
      </c>
      <c r="H14" s="459">
        <v>0</v>
      </c>
      <c r="I14" s="459">
        <v>0</v>
      </c>
      <c r="J14" s="459">
        <v>3300</v>
      </c>
      <c r="K14" s="460">
        <f>ROUND($F$14+$H$14+$I$14+$J$14,2)</f>
        <v>24103.74</v>
      </c>
      <c r="L14" s="455" t="s">
        <v>379</v>
      </c>
    </row>
    <row r="15" spans="1:12" s="454" customFormat="1" ht="21">
      <c r="A15" s="455">
        <v>4</v>
      </c>
      <c r="B15" s="456" t="s">
        <v>380</v>
      </c>
      <c r="C15" s="457"/>
      <c r="D15" s="458"/>
      <c r="E15" s="455" t="s">
        <v>377</v>
      </c>
      <c r="F15" s="292">
        <v>20803.74</v>
      </c>
      <c r="G15" s="459">
        <v>0</v>
      </c>
      <c r="H15" s="459">
        <v>0</v>
      </c>
      <c r="I15" s="459">
        <v>0</v>
      </c>
      <c r="J15" s="459">
        <v>3300</v>
      </c>
      <c r="K15" s="460">
        <f>ROUND($F$15+$H$15+$I$15+$J$15,2)</f>
        <v>24103.74</v>
      </c>
      <c r="L15" s="455" t="s">
        <v>379</v>
      </c>
    </row>
    <row r="16" spans="1:12" s="454" customFormat="1" ht="21">
      <c r="A16" s="455">
        <v>5</v>
      </c>
      <c r="B16" s="456" t="s">
        <v>381</v>
      </c>
      <c r="C16" s="457"/>
      <c r="D16" s="458"/>
      <c r="E16" s="455" t="s">
        <v>377</v>
      </c>
      <c r="F16" s="292">
        <v>19020.56</v>
      </c>
      <c r="G16" s="459">
        <v>0</v>
      </c>
      <c r="H16" s="459">
        <v>0</v>
      </c>
      <c r="I16" s="459">
        <v>0</v>
      </c>
      <c r="J16" s="459">
        <v>3300</v>
      </c>
      <c r="K16" s="460">
        <f>ROUND($F$16+$H$16+$I$16+$J$16,2)</f>
        <v>22320.56</v>
      </c>
      <c r="L16" s="455" t="s">
        <v>375</v>
      </c>
    </row>
    <row r="17" spans="1:12" s="454" customFormat="1" ht="21">
      <c r="A17" s="455">
        <v>6</v>
      </c>
      <c r="B17" s="456" t="s">
        <v>382</v>
      </c>
      <c r="C17" s="457"/>
      <c r="D17" s="458"/>
      <c r="E17" s="455" t="s">
        <v>383</v>
      </c>
      <c r="F17" s="292">
        <v>65.42</v>
      </c>
      <c r="G17" s="459">
        <v>0</v>
      </c>
      <c r="H17" s="459">
        <v>0</v>
      </c>
      <c r="I17" s="459">
        <v>0</v>
      </c>
      <c r="J17" s="459">
        <v>0</v>
      </c>
      <c r="K17" s="460">
        <f>ROUND($F$17+$H$17+$I$17+$J$17,2)</f>
        <v>65.42</v>
      </c>
      <c r="L17" s="455" t="s">
        <v>375</v>
      </c>
    </row>
    <row r="18" spans="1:12" s="454" customFormat="1" ht="21">
      <c r="A18" s="455">
        <v>7</v>
      </c>
      <c r="B18" s="457" t="s">
        <v>384</v>
      </c>
      <c r="C18" s="457"/>
      <c r="D18" s="458"/>
      <c r="E18" s="455" t="s">
        <v>377</v>
      </c>
      <c r="F18" s="292">
        <v>2803.74</v>
      </c>
      <c r="G18" s="459">
        <v>0</v>
      </c>
      <c r="H18" s="459">
        <v>0</v>
      </c>
      <c r="I18" s="459">
        <v>0</v>
      </c>
      <c r="J18" s="459">
        <v>0</v>
      </c>
      <c r="K18" s="460">
        <f>ROUND($F$18+$H$18+$I$18+$J$18,2)</f>
        <v>2803.74</v>
      </c>
      <c r="L18" s="455" t="s">
        <v>375</v>
      </c>
    </row>
    <row r="19" spans="1:12" ht="21">
      <c r="A19" s="284">
        <v>8</v>
      </c>
      <c r="B19" s="285" t="s">
        <v>385</v>
      </c>
      <c r="C19" s="285"/>
      <c r="D19" s="286"/>
      <c r="E19" s="284" t="s">
        <v>374</v>
      </c>
      <c r="F19" s="292">
        <v>400.47</v>
      </c>
      <c r="G19" s="287">
        <v>65</v>
      </c>
      <c r="H19" s="289">
        <v>135.37</v>
      </c>
      <c r="I19" s="287">
        <v>0</v>
      </c>
      <c r="J19" s="287">
        <v>0</v>
      </c>
      <c r="K19" s="288">
        <f>ROUND($F$19+$H$19+$I$19+$J$19,2)</f>
        <v>535.84</v>
      </c>
      <c r="L19" s="284" t="s">
        <v>375</v>
      </c>
    </row>
    <row r="20" spans="1:12" ht="21">
      <c r="A20" s="284">
        <v>9</v>
      </c>
      <c r="B20" s="285" t="s">
        <v>386</v>
      </c>
      <c r="C20" s="285"/>
      <c r="D20" s="286"/>
      <c r="E20" s="284" t="s">
        <v>374</v>
      </c>
      <c r="F20" s="292">
        <v>470.09</v>
      </c>
      <c r="G20" s="287">
        <v>65</v>
      </c>
      <c r="H20" s="289">
        <v>135.37</v>
      </c>
      <c r="I20" s="287">
        <v>0</v>
      </c>
      <c r="J20" s="287" t="s">
        <v>1450</v>
      </c>
      <c r="K20" s="288">
        <f>(F20+H20)</f>
        <v>605.46</v>
      </c>
      <c r="L20" s="284" t="s">
        <v>375</v>
      </c>
    </row>
    <row r="21" spans="1:12" ht="21">
      <c r="A21" s="284">
        <v>10</v>
      </c>
      <c r="B21" s="285" t="s">
        <v>387</v>
      </c>
      <c r="C21" s="285"/>
      <c r="D21" s="286"/>
      <c r="E21" s="284" t="s">
        <v>374</v>
      </c>
      <c r="F21" s="292">
        <v>299.07</v>
      </c>
      <c r="G21" s="287">
        <v>0</v>
      </c>
      <c r="H21" s="287">
        <v>0</v>
      </c>
      <c r="I21" s="287">
        <v>0</v>
      </c>
      <c r="J21" s="287">
        <v>0</v>
      </c>
      <c r="K21" s="288">
        <f>ROUND($F$21+$H$21+$I$21+$J$21,2)</f>
        <v>299.07</v>
      </c>
      <c r="L21" s="284" t="s">
        <v>375</v>
      </c>
    </row>
    <row r="22" spans="1:12" ht="21">
      <c r="A22" s="284">
        <v>11</v>
      </c>
      <c r="B22" s="290" t="s">
        <v>388</v>
      </c>
      <c r="C22" s="285"/>
      <c r="D22" s="286"/>
      <c r="E22" s="284" t="s">
        <v>374</v>
      </c>
      <c r="F22" s="470">
        <v>120</v>
      </c>
      <c r="G22" s="287">
        <v>0</v>
      </c>
      <c r="H22" s="287">
        <v>0</v>
      </c>
      <c r="I22" s="287">
        <v>0</v>
      </c>
      <c r="J22" s="287">
        <v>0</v>
      </c>
      <c r="K22" s="288">
        <f>ROUND($F$22+$H$22+$I$22+$J$22,2)</f>
        <v>120</v>
      </c>
      <c r="L22" s="284" t="s">
        <v>389</v>
      </c>
    </row>
    <row r="23" spans="1:12" ht="21">
      <c r="A23" s="284">
        <v>12</v>
      </c>
      <c r="B23" s="291" t="s">
        <v>390</v>
      </c>
      <c r="C23" s="285"/>
      <c r="D23" s="286"/>
      <c r="E23" s="284" t="s">
        <v>27</v>
      </c>
      <c r="F23" s="292">
        <v>500</v>
      </c>
      <c r="G23" s="287">
        <v>0</v>
      </c>
      <c r="H23" s="287">
        <v>0</v>
      </c>
      <c r="I23" s="287">
        <v>0</v>
      </c>
      <c r="J23" s="287">
        <v>0</v>
      </c>
      <c r="K23" s="288">
        <f>ROUND($F$23+$H$23+$I$23+$J$23,2)</f>
        <v>500</v>
      </c>
      <c r="L23" s="284" t="s">
        <v>389</v>
      </c>
    </row>
    <row r="24" spans="1:12" ht="21">
      <c r="A24" s="284">
        <v>13</v>
      </c>
      <c r="B24" s="285" t="s">
        <v>391</v>
      </c>
      <c r="C24" s="285"/>
      <c r="D24" s="286"/>
      <c r="E24" s="284" t="s">
        <v>392</v>
      </c>
      <c r="F24" s="292">
        <v>696.26</v>
      </c>
      <c r="G24" s="287">
        <v>0</v>
      </c>
      <c r="H24" s="287">
        <v>0</v>
      </c>
      <c r="I24" s="287">
        <v>0</v>
      </c>
      <c r="J24" s="287">
        <v>0</v>
      </c>
      <c r="K24" s="288">
        <f>ROUND($F$24+$H$24+$I$24+$J$24,2)</f>
        <v>696.26</v>
      </c>
      <c r="L24" s="284" t="s">
        <v>375</v>
      </c>
    </row>
    <row r="25" spans="1:12" ht="21">
      <c r="A25" s="284">
        <v>14</v>
      </c>
      <c r="B25" s="285" t="s">
        <v>393</v>
      </c>
      <c r="C25" s="285"/>
      <c r="D25" s="286"/>
      <c r="E25" s="284" t="s">
        <v>392</v>
      </c>
      <c r="F25" s="292">
        <v>582.24</v>
      </c>
      <c r="G25" s="287">
        <v>0</v>
      </c>
      <c r="H25" s="287">
        <v>0</v>
      </c>
      <c r="I25" s="287">
        <v>0</v>
      </c>
      <c r="J25" s="287">
        <v>0</v>
      </c>
      <c r="K25" s="288">
        <f>ROUND($F$25+$H$25+$I$25+$J$25,2)</f>
        <v>582.24</v>
      </c>
      <c r="L25" s="284" t="s">
        <v>375</v>
      </c>
    </row>
    <row r="26" spans="1:12" ht="22.5">
      <c r="A26" s="284">
        <v>15</v>
      </c>
      <c r="B26" s="285" t="s">
        <v>394</v>
      </c>
      <c r="C26" s="285"/>
      <c r="D26" s="286"/>
      <c r="E26" s="284" t="s">
        <v>27</v>
      </c>
      <c r="F26" s="292">
        <v>0</v>
      </c>
      <c r="G26" s="287">
        <v>0</v>
      </c>
      <c r="H26" s="287">
        <v>0</v>
      </c>
      <c r="I26" s="287">
        <v>0</v>
      </c>
      <c r="J26" s="287">
        <v>0</v>
      </c>
      <c r="K26" s="288">
        <f>ROUND($F$26+$H$26+$I$26+$J$26,2)</f>
        <v>0</v>
      </c>
      <c r="L26" s="284" t="s">
        <v>389</v>
      </c>
    </row>
    <row r="27" spans="1:12" ht="21">
      <c r="A27" s="284">
        <v>16</v>
      </c>
      <c r="B27" s="293" t="s">
        <v>395</v>
      </c>
      <c r="C27" s="285"/>
      <c r="D27" s="286"/>
      <c r="E27" s="284" t="s">
        <v>26</v>
      </c>
      <c r="F27" s="292">
        <v>37.39</v>
      </c>
      <c r="G27" s="287">
        <v>0</v>
      </c>
      <c r="H27" s="287">
        <v>0</v>
      </c>
      <c r="I27" s="287">
        <v>0</v>
      </c>
      <c r="J27" s="287">
        <v>0</v>
      </c>
      <c r="K27" s="288">
        <f>ROUND($F$27+$H$27+$I$27+$J$27,2)</f>
        <v>37.39</v>
      </c>
      <c r="L27" s="284" t="s">
        <v>379</v>
      </c>
    </row>
    <row r="28" spans="1:12" ht="21">
      <c r="A28" s="284">
        <v>17</v>
      </c>
      <c r="B28" s="293" t="s">
        <v>396</v>
      </c>
      <c r="C28" s="285"/>
      <c r="D28" s="286"/>
      <c r="E28" s="284" t="s">
        <v>27</v>
      </c>
      <c r="F28" s="292">
        <v>0</v>
      </c>
      <c r="G28" s="287">
        <v>0</v>
      </c>
      <c r="H28" s="287">
        <v>0</v>
      </c>
      <c r="I28" s="287">
        <v>0</v>
      </c>
      <c r="J28" s="287">
        <v>0</v>
      </c>
      <c r="K28" s="288">
        <f>ROUND($F$28+$H$28+$I$28+$J$28,2)</f>
        <v>0</v>
      </c>
      <c r="L28" s="284" t="s">
        <v>389</v>
      </c>
    </row>
    <row r="29" spans="1:12" ht="21">
      <c r="A29" s="284">
        <v>19</v>
      </c>
      <c r="B29" s="294" t="s">
        <v>397</v>
      </c>
      <c r="C29" s="285"/>
      <c r="D29" s="286"/>
      <c r="E29" s="284" t="s">
        <v>27</v>
      </c>
      <c r="F29" s="292">
        <v>173.83</v>
      </c>
      <c r="G29" s="287">
        <v>0</v>
      </c>
      <c r="H29" s="287">
        <v>0</v>
      </c>
      <c r="I29" s="287">
        <v>0</v>
      </c>
      <c r="J29" s="287">
        <v>0</v>
      </c>
      <c r="K29" s="288">
        <f>ROUND($F$29+$H$29+$I$29+$J$29,2)</f>
        <v>173.83</v>
      </c>
      <c r="L29" s="284" t="s">
        <v>375</v>
      </c>
    </row>
    <row r="30" spans="1:12" ht="21">
      <c r="A30" s="284">
        <v>20</v>
      </c>
      <c r="B30" s="295" t="s">
        <v>398</v>
      </c>
      <c r="C30" s="285"/>
      <c r="D30" s="286"/>
      <c r="E30" s="284" t="s">
        <v>27</v>
      </c>
      <c r="F30" s="292">
        <v>3.79</v>
      </c>
      <c r="G30" s="287">
        <v>0</v>
      </c>
      <c r="H30" s="287">
        <v>0</v>
      </c>
      <c r="I30" s="287">
        <v>0</v>
      </c>
      <c r="J30" s="287">
        <v>0</v>
      </c>
      <c r="K30" s="288">
        <f>ROUND($F$30+$H$30+$I$30+$J$30,2)</f>
        <v>3.79</v>
      </c>
      <c r="L30" s="284" t="s">
        <v>389</v>
      </c>
    </row>
    <row r="31" spans="1:12" ht="21">
      <c r="A31" s="284">
        <v>21</v>
      </c>
      <c r="B31" s="295" t="s">
        <v>399</v>
      </c>
      <c r="C31" s="285"/>
      <c r="D31" s="286"/>
      <c r="E31" s="284" t="s">
        <v>12</v>
      </c>
      <c r="F31" s="292">
        <v>20</v>
      </c>
      <c r="G31" s="287">
        <v>0</v>
      </c>
      <c r="H31" s="287">
        <v>0</v>
      </c>
      <c r="I31" s="287">
        <v>0</v>
      </c>
      <c r="J31" s="287">
        <v>0</v>
      </c>
      <c r="K31" s="288">
        <f>ROUND($F$31+$H$31+$I$31+$J$31,2)</f>
        <v>20</v>
      </c>
      <c r="L31" s="284" t="s">
        <v>389</v>
      </c>
    </row>
    <row r="32" spans="1:12" ht="21">
      <c r="A32" s="284">
        <v>22</v>
      </c>
      <c r="B32" s="295" t="s">
        <v>400</v>
      </c>
      <c r="C32" s="285"/>
      <c r="D32" s="286"/>
      <c r="E32" s="284" t="s">
        <v>401</v>
      </c>
      <c r="F32" s="292">
        <v>20</v>
      </c>
      <c r="G32" s="287">
        <v>0</v>
      </c>
      <c r="H32" s="287">
        <v>0</v>
      </c>
      <c r="I32" s="287">
        <v>0</v>
      </c>
      <c r="J32" s="287">
        <v>0</v>
      </c>
      <c r="K32" s="288">
        <f>ROUND($F$32+$H$32+$I$32+$J$32,2)</f>
        <v>20</v>
      </c>
      <c r="L32" s="284" t="s">
        <v>389</v>
      </c>
    </row>
    <row r="33" spans="1:12" ht="21">
      <c r="A33" s="284">
        <v>23</v>
      </c>
      <c r="B33" s="295" t="s">
        <v>402</v>
      </c>
      <c r="C33" s="285"/>
      <c r="D33" s="286"/>
      <c r="E33" s="284" t="s">
        <v>350</v>
      </c>
      <c r="F33" s="292">
        <v>0</v>
      </c>
      <c r="G33" s="287">
        <v>0</v>
      </c>
      <c r="H33" s="287">
        <v>0</v>
      </c>
      <c r="I33" s="287">
        <v>0</v>
      </c>
      <c r="J33" s="287">
        <v>0</v>
      </c>
      <c r="K33" s="288">
        <f>ROUND($F$33+$H$33+$I$33+$J$33,2)</f>
        <v>0</v>
      </c>
      <c r="L33" s="284" t="s">
        <v>389</v>
      </c>
    </row>
    <row r="34" ht="21">
      <c r="A34" s="272"/>
    </row>
  </sheetData>
  <sheetProtection/>
  <mergeCells count="8">
    <mergeCell ref="A1:L1"/>
    <mergeCell ref="B9:D9"/>
    <mergeCell ref="A5:L5"/>
    <mergeCell ref="A6:L6"/>
    <mergeCell ref="A2:L2"/>
    <mergeCell ref="A3:L3"/>
    <mergeCell ref="A4:L4"/>
    <mergeCell ref="A7:L7"/>
  </mergeCells>
  <printOptions horizontalCentered="1"/>
  <pageMargins left="0.984251968503937" right="0.3937007874015748" top="0.5905511811023623" bottom="0.1968503937007874" header="0.31496062992125984" footer="0.31496062992125984"/>
  <pageSetup horizontalDpi="600" verticalDpi="600" orientation="landscape" r:id="rId1"/>
  <headerFooter>
    <oddHeader>&amp;Rหน้าที่ 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11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P22" sqref="P22"/>
    </sheetView>
  </sheetViews>
  <sheetFormatPr defaultColWidth="9.140625" defaultRowHeight="21.75"/>
  <cols>
    <col min="1" max="1" width="0.13671875" style="302" customWidth="1"/>
    <col min="2" max="2" width="17.57421875" style="302" customWidth="1"/>
    <col min="3" max="3" width="22.00390625" style="302" customWidth="1"/>
    <col min="4" max="4" width="4.28125" style="302" customWidth="1"/>
    <col min="5" max="5" width="7.57421875" style="302" customWidth="1"/>
    <col min="6" max="6" width="7.421875" style="302" customWidth="1"/>
    <col min="7" max="7" width="7.8515625" style="302" customWidth="1"/>
    <col min="8" max="8" width="3.421875" style="302" customWidth="1"/>
    <col min="9" max="9" width="7.421875" style="302" customWidth="1"/>
    <col min="10" max="10" width="9.140625" style="302" customWidth="1"/>
    <col min="11" max="11" width="3.00390625" style="302" customWidth="1"/>
    <col min="12" max="12" width="6.421875" style="302" customWidth="1"/>
    <col min="13" max="13" width="5.8515625" style="302" customWidth="1"/>
    <col min="14" max="14" width="4.421875" style="302" customWidth="1"/>
    <col min="15" max="15" width="4.28125" style="302" customWidth="1"/>
    <col min="16" max="16" width="12.00390625" style="302" customWidth="1"/>
    <col min="17" max="17" width="10.00390625" style="302" customWidth="1"/>
    <col min="18" max="16384" width="9.140625" style="302" customWidth="1"/>
  </cols>
  <sheetData>
    <row r="1" spans="1:17" ht="24">
      <c r="A1" s="651" t="s">
        <v>19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</row>
    <row r="2" spans="1:17" ht="24">
      <c r="A2" s="651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</row>
    <row r="3" spans="1:17" ht="24">
      <c r="A3" s="651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</row>
    <row r="4" spans="1:17" ht="24">
      <c r="A4" s="651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</row>
    <row r="5" spans="1:17" ht="24">
      <c r="A5" s="651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</row>
    <row r="6" spans="1:17" ht="24">
      <c r="A6" s="653" t="str">
        <f>'1ปร.4(งานอาคาร)'!G8</f>
        <v>กำหนดราคากลาง  : วันที่ 13  เดือน มีนาคม  พ.ศ.2562</v>
      </c>
      <c r="B6" s="653"/>
      <c r="C6" s="653"/>
      <c r="D6" s="653"/>
      <c r="E6" s="653"/>
      <c r="F6" s="653"/>
      <c r="G6" s="273"/>
      <c r="H6" s="273"/>
      <c r="I6" s="273"/>
      <c r="J6" s="273" t="str">
        <f>ราคาของ!H8</f>
        <v>ราคาน้ำมันเฉลี่ยที่อำเภอเมือง  27.00 - 27.99  บาท/ลิตร</v>
      </c>
      <c r="K6" s="273"/>
      <c r="L6" s="273"/>
      <c r="M6" s="273"/>
      <c r="N6" s="273"/>
      <c r="O6" s="273"/>
      <c r="P6" s="273"/>
      <c r="Q6" s="273"/>
    </row>
    <row r="7" spans="1:17" ht="24">
      <c r="A7" s="296"/>
      <c r="B7" s="297" t="s">
        <v>403</v>
      </c>
      <c r="C7" s="296"/>
      <c r="D7" s="296"/>
      <c r="E7" s="296"/>
      <c r="F7" s="296"/>
      <c r="G7" s="296"/>
      <c r="H7" s="298"/>
      <c r="I7" s="297"/>
      <c r="J7" s="296"/>
      <c r="K7" s="296"/>
      <c r="L7" s="299" t="s">
        <v>404</v>
      </c>
      <c r="M7" s="300">
        <v>15</v>
      </c>
      <c r="N7" s="301" t="s">
        <v>405</v>
      </c>
      <c r="O7" s="296"/>
      <c r="P7" s="296"/>
      <c r="Q7" s="296"/>
    </row>
    <row r="8" spans="1:18" ht="24">
      <c r="A8" s="296"/>
      <c r="B8" s="296" t="s">
        <v>406</v>
      </c>
      <c r="C8" s="296"/>
      <c r="D8" s="303" t="s">
        <v>407</v>
      </c>
      <c r="E8" s="654">
        <v>2.5</v>
      </c>
      <c r="F8" s="654"/>
      <c r="G8" s="304" t="s">
        <v>408</v>
      </c>
      <c r="H8" s="654">
        <v>10</v>
      </c>
      <c r="I8" s="654"/>
      <c r="J8" s="296"/>
      <c r="K8" s="296"/>
      <c r="L8" s="299"/>
      <c r="M8" s="305"/>
      <c r="N8" s="301"/>
      <c r="O8" s="303" t="s">
        <v>409</v>
      </c>
      <c r="P8" s="306">
        <f>ROUND(E8*H8,2)</f>
        <v>25</v>
      </c>
      <c r="Q8" s="303" t="s">
        <v>12</v>
      </c>
      <c r="R8" s="307"/>
    </row>
    <row r="9" spans="1:18" ht="24">
      <c r="A9" s="296"/>
      <c r="B9" s="296" t="s">
        <v>410</v>
      </c>
      <c r="C9" s="296"/>
      <c r="D9" s="303" t="s">
        <v>407</v>
      </c>
      <c r="E9" s="654">
        <v>5</v>
      </c>
      <c r="F9" s="654"/>
      <c r="G9" s="304" t="s">
        <v>408</v>
      </c>
      <c r="H9" s="654">
        <v>140</v>
      </c>
      <c r="I9" s="654"/>
      <c r="J9" s="304" t="s">
        <v>408</v>
      </c>
      <c r="K9" s="655">
        <f>M7/100</f>
        <v>0.15</v>
      </c>
      <c r="L9" s="655"/>
      <c r="M9" s="296"/>
      <c r="N9" s="296"/>
      <c r="O9" s="303" t="s">
        <v>409</v>
      </c>
      <c r="P9" s="306">
        <f>ROUND(E9*H9*K9,2)</f>
        <v>105</v>
      </c>
      <c r="Q9" s="303" t="s">
        <v>11</v>
      </c>
      <c r="R9" s="307"/>
    </row>
    <row r="10" spans="1:17" ht="24">
      <c r="A10" s="296"/>
      <c r="B10" s="296" t="s">
        <v>411</v>
      </c>
      <c r="C10" s="296"/>
      <c r="D10" s="303" t="s">
        <v>407</v>
      </c>
      <c r="E10" s="656">
        <v>0</v>
      </c>
      <c r="F10" s="656"/>
      <c r="G10" s="304" t="s">
        <v>412</v>
      </c>
      <c r="H10" s="654">
        <v>5000</v>
      </c>
      <c r="I10" s="654"/>
      <c r="J10" s="296" t="s">
        <v>11</v>
      </c>
      <c r="K10" s="296"/>
      <c r="L10" s="296"/>
      <c r="M10" s="296"/>
      <c r="N10" s="296"/>
      <c r="O10" s="303" t="s">
        <v>409</v>
      </c>
      <c r="P10" s="306">
        <f>ROUND(E10/H10,2)</f>
        <v>0</v>
      </c>
      <c r="Q10" s="303" t="s">
        <v>413</v>
      </c>
    </row>
    <row r="11" spans="1:17" ht="24">
      <c r="A11" s="296"/>
      <c r="B11" s="296" t="s">
        <v>373</v>
      </c>
      <c r="C11" s="296"/>
      <c r="D11" s="303" t="s">
        <v>407</v>
      </c>
      <c r="E11" s="657">
        <f>ราคาของ!K12</f>
        <v>2200</v>
      </c>
      <c r="F11" s="657"/>
      <c r="G11" s="304"/>
      <c r="H11" s="658"/>
      <c r="I11" s="658"/>
      <c r="J11" s="308"/>
      <c r="K11" s="296"/>
      <c r="L11" s="296"/>
      <c r="M11" s="296"/>
      <c r="N11" s="296"/>
      <c r="O11" s="303" t="s">
        <v>409</v>
      </c>
      <c r="P11" s="306">
        <f>ROUND(E11+H11,2)</f>
        <v>2200</v>
      </c>
      <c r="Q11" s="303" t="s">
        <v>413</v>
      </c>
    </row>
    <row r="12" spans="1:17" ht="24">
      <c r="A12" s="296"/>
      <c r="B12" s="296" t="s">
        <v>414</v>
      </c>
      <c r="C12" s="296"/>
      <c r="D12" s="296"/>
      <c r="E12" s="309"/>
      <c r="F12" s="308"/>
      <c r="G12" s="308"/>
      <c r="H12" s="309"/>
      <c r="I12" s="310"/>
      <c r="J12" s="310"/>
      <c r="K12" s="296"/>
      <c r="L12" s="296"/>
      <c r="M12" s="296"/>
      <c r="N12" s="296"/>
      <c r="O12" s="303" t="s">
        <v>409</v>
      </c>
      <c r="P12" s="311">
        <f>P8</f>
        <v>25</v>
      </c>
      <c r="Q12" s="303" t="s">
        <v>12</v>
      </c>
    </row>
    <row r="13" spans="1:17" ht="24">
      <c r="A13" s="296"/>
      <c r="B13" s="296" t="s">
        <v>415</v>
      </c>
      <c r="C13" s="296"/>
      <c r="D13" s="303" t="s">
        <v>407</v>
      </c>
      <c r="E13" s="659">
        <f>P12</f>
        <v>25</v>
      </c>
      <c r="F13" s="659"/>
      <c r="G13" s="304" t="s">
        <v>408</v>
      </c>
      <c r="H13" s="659">
        <f>M7</f>
        <v>15</v>
      </c>
      <c r="I13" s="659"/>
      <c r="J13" s="304" t="s">
        <v>416</v>
      </c>
      <c r="K13" s="296"/>
      <c r="L13" s="296"/>
      <c r="M13" s="296"/>
      <c r="N13" s="296"/>
      <c r="O13" s="303" t="s">
        <v>409</v>
      </c>
      <c r="P13" s="306">
        <f>ROUND(E13*(H13/100),2)</f>
        <v>3.75</v>
      </c>
      <c r="Q13" s="303" t="s">
        <v>11</v>
      </c>
    </row>
    <row r="14" spans="1:17" ht="24">
      <c r="A14" s="296"/>
      <c r="B14" s="296" t="s">
        <v>373</v>
      </c>
      <c r="C14" s="296"/>
      <c r="D14" s="303" t="s">
        <v>407</v>
      </c>
      <c r="E14" s="657">
        <f>P13</f>
        <v>3.75</v>
      </c>
      <c r="F14" s="657"/>
      <c r="G14" s="304" t="s">
        <v>417</v>
      </c>
      <c r="H14" s="657">
        <f>P11</f>
        <v>2200</v>
      </c>
      <c r="I14" s="657"/>
      <c r="J14" s="303" t="s">
        <v>418</v>
      </c>
      <c r="K14" s="309"/>
      <c r="L14" s="296"/>
      <c r="M14" s="296"/>
      <c r="N14" s="296"/>
      <c r="O14" s="303" t="s">
        <v>409</v>
      </c>
      <c r="P14" s="306">
        <f>ROUND(E14*H14,2)</f>
        <v>8250</v>
      </c>
      <c r="Q14" s="303" t="s">
        <v>418</v>
      </c>
    </row>
    <row r="15" spans="1:17" ht="24">
      <c r="A15" s="296"/>
      <c r="B15" s="296" t="s">
        <v>419</v>
      </c>
      <c r="C15" s="296"/>
      <c r="D15" s="303" t="s">
        <v>407</v>
      </c>
      <c r="E15" s="312">
        <v>1</v>
      </c>
      <c r="F15" s="313" t="s">
        <v>420</v>
      </c>
      <c r="G15" s="656">
        <v>0</v>
      </c>
      <c r="H15" s="656"/>
      <c r="I15" s="304" t="s">
        <v>421</v>
      </c>
      <c r="J15" s="659">
        <f>P13</f>
        <v>3.75</v>
      </c>
      <c r="K15" s="659"/>
      <c r="L15" s="303" t="s">
        <v>11</v>
      </c>
      <c r="M15" s="314"/>
      <c r="N15" s="314"/>
      <c r="O15" s="303" t="s">
        <v>409</v>
      </c>
      <c r="P15" s="306">
        <f>ROUND(E15*G15*J15,2)</f>
        <v>0</v>
      </c>
      <c r="Q15" s="303" t="s">
        <v>418</v>
      </c>
    </row>
    <row r="16" spans="1:17" ht="24">
      <c r="A16" s="296"/>
      <c r="B16" s="296" t="s">
        <v>422</v>
      </c>
      <c r="C16" s="296"/>
      <c r="D16" s="303" t="s">
        <v>407</v>
      </c>
      <c r="E16" s="660">
        <v>58</v>
      </c>
      <c r="F16" s="654"/>
      <c r="G16" s="315" t="s">
        <v>423</v>
      </c>
      <c r="H16" s="661">
        <f>ราคาของ!K13</f>
        <v>24488.7</v>
      </c>
      <c r="I16" s="661"/>
      <c r="J16" s="304" t="s">
        <v>424</v>
      </c>
      <c r="K16" s="296"/>
      <c r="L16" s="304" t="s">
        <v>425</v>
      </c>
      <c r="M16" s="296"/>
      <c r="N16" s="296"/>
      <c r="O16" s="303" t="s">
        <v>409</v>
      </c>
      <c r="P16" s="306">
        <f>ROUND((H16/1000)*E16,2)</f>
        <v>1420.34</v>
      </c>
      <c r="Q16" s="303" t="s">
        <v>418</v>
      </c>
    </row>
    <row r="17" spans="1:17" ht="24">
      <c r="A17" s="296"/>
      <c r="B17" s="296" t="s">
        <v>109</v>
      </c>
      <c r="C17" s="296"/>
      <c r="D17" s="303" t="s">
        <v>407</v>
      </c>
      <c r="E17" s="657">
        <f>ROUND(E16*(25/1000),2)</f>
        <v>1.45</v>
      </c>
      <c r="F17" s="659" t="e">
        <f>ROUND(#REF!*#REF!,2)</f>
        <v>#REF!</v>
      </c>
      <c r="G17" s="315" t="s">
        <v>423</v>
      </c>
      <c r="H17" s="661">
        <f>ราคาของ!K17</f>
        <v>65.42</v>
      </c>
      <c r="I17" s="661"/>
      <c r="J17" s="304" t="s">
        <v>426</v>
      </c>
      <c r="K17" s="296"/>
      <c r="L17" s="304"/>
      <c r="M17" s="296"/>
      <c r="N17" s="296"/>
      <c r="O17" s="303" t="s">
        <v>409</v>
      </c>
      <c r="P17" s="306">
        <f>ROUND(H17*E17,2)</f>
        <v>94.86</v>
      </c>
      <c r="Q17" s="303" t="s">
        <v>418</v>
      </c>
    </row>
    <row r="18" spans="1:18" ht="24">
      <c r="A18" s="296"/>
      <c r="B18" s="296" t="s">
        <v>427</v>
      </c>
      <c r="C18" s="296"/>
      <c r="D18" s="303" t="s">
        <v>407</v>
      </c>
      <c r="E18" s="654">
        <v>20.6</v>
      </c>
      <c r="F18" s="654"/>
      <c r="G18" s="303" t="s">
        <v>428</v>
      </c>
      <c r="H18" s="662">
        <v>10</v>
      </c>
      <c r="I18" s="662"/>
      <c r="J18" s="303" t="s">
        <v>350</v>
      </c>
      <c r="K18" s="296"/>
      <c r="L18" s="296"/>
      <c r="M18" s="303"/>
      <c r="N18" s="316"/>
      <c r="O18" s="303" t="s">
        <v>409</v>
      </c>
      <c r="P18" s="306">
        <f>ROUND(E18*H18,2)</f>
        <v>206</v>
      </c>
      <c r="Q18" s="303" t="s">
        <v>418</v>
      </c>
      <c r="R18" s="307"/>
    </row>
    <row r="19" spans="1:17" ht="24">
      <c r="A19" s="296"/>
      <c r="B19" s="296" t="s">
        <v>429</v>
      </c>
      <c r="C19" s="296"/>
      <c r="D19" s="303" t="s">
        <v>407</v>
      </c>
      <c r="E19" s="654">
        <v>11.98</v>
      </c>
      <c r="F19" s="654"/>
      <c r="G19" s="303" t="s">
        <v>428</v>
      </c>
      <c r="H19" s="661">
        <f>P12</f>
        <v>25</v>
      </c>
      <c r="I19" s="661"/>
      <c r="J19" s="304" t="s">
        <v>12</v>
      </c>
      <c r="K19" s="296"/>
      <c r="L19" s="296"/>
      <c r="M19" s="296"/>
      <c r="N19" s="296"/>
      <c r="O19" s="303" t="s">
        <v>409</v>
      </c>
      <c r="P19" s="306">
        <f>ROUND(E19*H19,2)</f>
        <v>299.5</v>
      </c>
      <c r="Q19" s="303" t="s">
        <v>418</v>
      </c>
    </row>
    <row r="20" spans="1:17" ht="24">
      <c r="A20" s="296"/>
      <c r="B20" s="296" t="s">
        <v>430</v>
      </c>
      <c r="C20" s="296"/>
      <c r="D20" s="303" t="s">
        <v>407</v>
      </c>
      <c r="E20" s="654">
        <v>0</v>
      </c>
      <c r="F20" s="654"/>
      <c r="G20" s="303" t="s">
        <v>428</v>
      </c>
      <c r="H20" s="661">
        <f>P12</f>
        <v>25</v>
      </c>
      <c r="I20" s="661"/>
      <c r="J20" s="304" t="s">
        <v>12</v>
      </c>
      <c r="K20" s="317"/>
      <c r="L20" s="318"/>
      <c r="M20" s="318"/>
      <c r="N20" s="319"/>
      <c r="O20" s="303" t="s">
        <v>409</v>
      </c>
      <c r="P20" s="306">
        <f>ROUND(E20*H20,2)</f>
        <v>0</v>
      </c>
      <c r="Q20" s="303" t="s">
        <v>418</v>
      </c>
    </row>
    <row r="21" spans="1:20" ht="24">
      <c r="A21" s="296"/>
      <c r="B21" s="296" t="s">
        <v>431</v>
      </c>
      <c r="C21" s="296"/>
      <c r="D21" s="303" t="s">
        <v>407</v>
      </c>
      <c r="E21" s="654">
        <v>0</v>
      </c>
      <c r="F21" s="654"/>
      <c r="G21" s="303" t="s">
        <v>428</v>
      </c>
      <c r="H21" s="661">
        <f>P12</f>
        <v>25</v>
      </c>
      <c r="I21" s="661"/>
      <c r="J21" s="304" t="s">
        <v>12</v>
      </c>
      <c r="K21" s="317"/>
      <c r="L21" s="318"/>
      <c r="M21" s="318"/>
      <c r="N21" s="319"/>
      <c r="O21" s="303" t="s">
        <v>409</v>
      </c>
      <c r="P21" s="306">
        <f>ROUND(E21*H21,2)</f>
        <v>0</v>
      </c>
      <c r="Q21" s="303" t="s">
        <v>418</v>
      </c>
      <c r="T21" s="320"/>
    </row>
    <row r="22" spans="1:17" ht="21">
      <c r="A22" s="296"/>
      <c r="B22" s="296" t="s">
        <v>432</v>
      </c>
      <c r="C22" s="296"/>
      <c r="D22" s="296"/>
      <c r="E22" s="321"/>
      <c r="F22" s="296"/>
      <c r="G22" s="296"/>
      <c r="H22" s="296"/>
      <c r="I22" s="296"/>
      <c r="J22" s="296"/>
      <c r="K22" s="296"/>
      <c r="L22" s="296"/>
      <c r="M22" s="296"/>
      <c r="N22" s="296"/>
      <c r="O22" s="303" t="s">
        <v>409</v>
      </c>
      <c r="P22" s="322">
        <f>ROUND((SUM(P14:P21)),2)</f>
        <v>10270.7</v>
      </c>
      <c r="Q22" s="303" t="s">
        <v>418</v>
      </c>
    </row>
    <row r="23" spans="1:17" ht="21">
      <c r="A23" s="296"/>
      <c r="B23" s="323" t="s">
        <v>433</v>
      </c>
      <c r="C23" s="296"/>
      <c r="D23" s="303" t="s">
        <v>407</v>
      </c>
      <c r="E23" s="659">
        <f>P22</f>
        <v>10270.7</v>
      </c>
      <c r="F23" s="659"/>
      <c r="G23" s="303" t="s">
        <v>412</v>
      </c>
      <c r="H23" s="661">
        <f>P12</f>
        <v>25</v>
      </c>
      <c r="I23" s="661"/>
      <c r="J23" s="308"/>
      <c r="K23" s="296"/>
      <c r="L23" s="296"/>
      <c r="M23" s="296"/>
      <c r="N23" s="296"/>
      <c r="O23" s="303" t="s">
        <v>409</v>
      </c>
      <c r="P23" s="324">
        <f>ROUND(E23/H23,2)</f>
        <v>410.83</v>
      </c>
      <c r="Q23" s="303" t="s">
        <v>434</v>
      </c>
    </row>
    <row r="24" spans="14:17" ht="21.75" thickBot="1">
      <c r="N24" s="325" t="s">
        <v>435</v>
      </c>
      <c r="O24" s="303" t="s">
        <v>409</v>
      </c>
      <c r="P24" s="326">
        <f>ROUNDDOWN(P23,0)</f>
        <v>410</v>
      </c>
      <c r="Q24" s="303" t="s">
        <v>434</v>
      </c>
    </row>
    <row r="25" ht="15.75" thickTop="1"/>
  </sheetData>
  <sheetProtection/>
  <mergeCells count="35">
    <mergeCell ref="E21:F21"/>
    <mergeCell ref="H21:I21"/>
    <mergeCell ref="E23:F23"/>
    <mergeCell ref="H23:I23"/>
    <mergeCell ref="E18:F18"/>
    <mergeCell ref="H18:I18"/>
    <mergeCell ref="E19:F19"/>
    <mergeCell ref="H19:I19"/>
    <mergeCell ref="E20:F20"/>
    <mergeCell ref="H20:I20"/>
    <mergeCell ref="G15:H15"/>
    <mergeCell ref="J15:K15"/>
    <mergeCell ref="E16:F16"/>
    <mergeCell ref="H16:I16"/>
    <mergeCell ref="E17:F17"/>
    <mergeCell ref="H17:I17"/>
    <mergeCell ref="E11:F11"/>
    <mergeCell ref="H11:I11"/>
    <mergeCell ref="E13:F13"/>
    <mergeCell ref="H13:I13"/>
    <mergeCell ref="E14:F14"/>
    <mergeCell ref="H14:I14"/>
    <mergeCell ref="E8:F8"/>
    <mergeCell ref="H8:I8"/>
    <mergeCell ref="E9:F9"/>
    <mergeCell ref="H9:I9"/>
    <mergeCell ref="K9:L9"/>
    <mergeCell ref="E10:F10"/>
    <mergeCell ref="H10:I10"/>
    <mergeCell ref="A6:F6"/>
    <mergeCell ref="A1:Q1"/>
    <mergeCell ref="A2:Q2"/>
    <mergeCell ref="A3:Q3"/>
    <mergeCell ref="A4:Q4"/>
    <mergeCell ref="A5:Q5"/>
  </mergeCells>
  <printOptions horizontalCentered="1"/>
  <pageMargins left="0.984251968503937" right="0.3937007874015748" top="0.5905511811023623" bottom="0" header="0.31496062992125984" footer="0.31496062992125984"/>
  <pageSetup horizontalDpi="600" verticalDpi="600" orientation="landscape" r:id="rId3"/>
  <headerFooter>
    <oddHeader>&amp;Rหน้าที่ &amp;P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N35" sqref="N35"/>
    </sheetView>
  </sheetViews>
  <sheetFormatPr defaultColWidth="9.140625" defaultRowHeight="21.75"/>
  <cols>
    <col min="1" max="1" width="4.57421875" style="272" customWidth="1"/>
    <col min="2" max="3" width="9.140625" style="271" customWidth="1"/>
    <col min="4" max="4" width="15.140625" style="271" customWidth="1"/>
    <col min="5" max="5" width="23.7109375" style="271" customWidth="1"/>
    <col min="6" max="6" width="4.28125" style="271" customWidth="1"/>
    <col min="7" max="7" width="12.00390625" style="271" customWidth="1"/>
    <col min="8" max="8" width="7.421875" style="271" customWidth="1"/>
    <col min="9" max="9" width="7.00390625" style="271" customWidth="1"/>
    <col min="10" max="10" width="6.421875" style="271" customWidth="1"/>
    <col min="11" max="11" width="8.28125" style="271" customWidth="1"/>
    <col min="12" max="12" width="2.140625" style="271" customWidth="1"/>
    <col min="13" max="13" width="5.7109375" style="271" customWidth="1"/>
    <col min="14" max="14" width="12.140625" style="271" customWidth="1"/>
    <col min="15" max="16384" width="9.140625" style="271" customWidth="1"/>
  </cols>
  <sheetData>
    <row r="1" spans="1:15" ht="24">
      <c r="A1" s="651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</row>
    <row r="2" spans="1:15" ht="24">
      <c r="A2" s="651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24">
      <c r="A3" s="651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</row>
    <row r="4" spans="1:15" ht="24">
      <c r="A4" s="651" t="str">
        <f>'1ปร.4(งานอาคาร)'!A5:J5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</row>
    <row r="5" spans="1:15" ht="24">
      <c r="A5" s="651" t="str">
        <f>'1ปร.4(งานอาคาร)'!A6:J6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</row>
    <row r="6" spans="1:15" ht="24">
      <c r="A6" s="651" t="str">
        <f>'1ปร.4(งานอาคาร)'!A7:J7</f>
        <v>                       3. วางท่อ คสล.  ขนาด Ø 0.40 เมตร  ความยาว 10.00 เมตร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</row>
    <row r="7" spans="1:9" ht="24">
      <c r="A7" s="651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B7" s="651"/>
      <c r="C7" s="651"/>
      <c r="D7" s="651"/>
      <c r="E7" s="651"/>
      <c r="F7" s="651"/>
      <c r="G7" s="651"/>
      <c r="H7" s="651"/>
      <c r="I7" s="271" t="str">
        <f>ราคาของ!H8</f>
        <v>ราคาน้ำมันเฉลี่ยที่อำเภอเมือง  27.00 - 27.99  บาท/ลิตร</v>
      </c>
    </row>
    <row r="8" spans="1:15" ht="24">
      <c r="A8" s="327">
        <v>1</v>
      </c>
      <c r="B8" s="328" t="s">
        <v>436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30"/>
      <c r="O8" s="329"/>
    </row>
    <row r="9" spans="1:15" ht="24">
      <c r="A9" s="331"/>
      <c r="B9" s="329" t="s">
        <v>437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O9" s="329"/>
    </row>
    <row r="10" spans="1:15" ht="24">
      <c r="A10" s="331"/>
      <c r="B10" s="329" t="s">
        <v>438</v>
      </c>
      <c r="C10" s="329"/>
      <c r="D10" s="329"/>
      <c r="E10" s="329"/>
      <c r="F10" s="663">
        <v>22.3</v>
      </c>
      <c r="G10" s="663"/>
      <c r="H10" s="332" t="s">
        <v>26</v>
      </c>
      <c r="I10" s="332" t="s">
        <v>439</v>
      </c>
      <c r="J10" s="663">
        <f>ROUND(ราคาของ!K15/1000,2)</f>
        <v>24.1</v>
      </c>
      <c r="K10" s="663"/>
      <c r="L10" s="329"/>
      <c r="M10" s="332" t="s">
        <v>409</v>
      </c>
      <c r="N10" s="333">
        <f>ROUND(J10*F10,2)</f>
        <v>537.43</v>
      </c>
      <c r="O10" s="329" t="s">
        <v>440</v>
      </c>
    </row>
    <row r="11" spans="1:17" ht="24">
      <c r="A11" s="331"/>
      <c r="B11" s="329" t="s">
        <v>398</v>
      </c>
      <c r="C11" s="329"/>
      <c r="D11" s="329"/>
      <c r="E11" s="329"/>
      <c r="F11" s="663">
        <v>20</v>
      </c>
      <c r="G11" s="663"/>
      <c r="H11" s="332" t="s">
        <v>211</v>
      </c>
      <c r="I11" s="332" t="s">
        <v>439</v>
      </c>
      <c r="J11" s="663">
        <f>ราคาของ!K30</f>
        <v>3.79</v>
      </c>
      <c r="K11" s="663"/>
      <c r="L11" s="329"/>
      <c r="M11" s="332" t="s">
        <v>409</v>
      </c>
      <c r="N11" s="333">
        <f aca="true" t="shared" si="0" ref="N11:N16">ROUND(J11*F11,2)</f>
        <v>75.8</v>
      </c>
      <c r="O11" s="329" t="s">
        <v>440</v>
      </c>
      <c r="Q11" s="329"/>
    </row>
    <row r="12" spans="1:17" ht="24">
      <c r="A12" s="331"/>
      <c r="B12" s="329" t="s">
        <v>399</v>
      </c>
      <c r="C12" s="329"/>
      <c r="D12" s="329"/>
      <c r="E12" s="329"/>
      <c r="F12" s="663">
        <v>1.5</v>
      </c>
      <c r="G12" s="663"/>
      <c r="H12" s="332" t="s">
        <v>12</v>
      </c>
      <c r="I12" s="332" t="s">
        <v>439</v>
      </c>
      <c r="J12" s="663">
        <f>ราคาของ!K31</f>
        <v>20</v>
      </c>
      <c r="K12" s="663"/>
      <c r="L12" s="329"/>
      <c r="M12" s="332" t="s">
        <v>409</v>
      </c>
      <c r="N12" s="333">
        <f t="shared" si="0"/>
        <v>30</v>
      </c>
      <c r="O12" s="329" t="s">
        <v>440</v>
      </c>
      <c r="Q12" s="329"/>
    </row>
    <row r="13" spans="1:17" ht="24">
      <c r="A13" s="331"/>
      <c r="B13" s="329" t="s">
        <v>400</v>
      </c>
      <c r="C13" s="329"/>
      <c r="D13" s="329"/>
      <c r="E13" s="329"/>
      <c r="F13" s="663">
        <v>12.5</v>
      </c>
      <c r="G13" s="663"/>
      <c r="H13" s="332" t="s">
        <v>401</v>
      </c>
      <c r="I13" s="332" t="s">
        <v>439</v>
      </c>
      <c r="J13" s="663">
        <f>ราคาของ!K32</f>
        <v>20</v>
      </c>
      <c r="K13" s="663"/>
      <c r="L13" s="329"/>
      <c r="M13" s="332" t="s">
        <v>409</v>
      </c>
      <c r="N13" s="333">
        <f t="shared" si="0"/>
        <v>250</v>
      </c>
      <c r="O13" s="329" t="s">
        <v>440</v>
      </c>
      <c r="Q13" s="329"/>
    </row>
    <row r="14" spans="1:15" ht="24">
      <c r="A14" s="331"/>
      <c r="B14" s="329" t="s">
        <v>441</v>
      </c>
      <c r="C14" s="329"/>
      <c r="D14" s="329"/>
      <c r="E14" s="329"/>
      <c r="F14" s="663">
        <v>10</v>
      </c>
      <c r="G14" s="663"/>
      <c r="H14" s="332" t="s">
        <v>85</v>
      </c>
      <c r="I14" s="332" t="s">
        <v>439</v>
      </c>
      <c r="J14" s="664">
        <v>14.32</v>
      </c>
      <c r="K14" s="664"/>
      <c r="L14" s="329"/>
      <c r="M14" s="332" t="s">
        <v>409</v>
      </c>
      <c r="N14" s="333">
        <f t="shared" si="0"/>
        <v>143.2</v>
      </c>
      <c r="O14" s="329" t="s">
        <v>440</v>
      </c>
    </row>
    <row r="15" spans="1:15" ht="24">
      <c r="A15" s="331"/>
      <c r="B15" s="329" t="s">
        <v>402</v>
      </c>
      <c r="C15" s="329"/>
      <c r="D15" s="329"/>
      <c r="E15" s="329"/>
      <c r="F15" s="663">
        <v>10</v>
      </c>
      <c r="G15" s="663"/>
      <c r="H15" s="332" t="s">
        <v>85</v>
      </c>
      <c r="I15" s="332" t="s">
        <v>439</v>
      </c>
      <c r="J15" s="663">
        <f>ราคาของ!K33</f>
        <v>0</v>
      </c>
      <c r="K15" s="663"/>
      <c r="L15" s="329"/>
      <c r="M15" s="332" t="s">
        <v>409</v>
      </c>
      <c r="N15" s="333">
        <f t="shared" si="0"/>
        <v>0</v>
      </c>
      <c r="O15" s="329" t="s">
        <v>440</v>
      </c>
    </row>
    <row r="16" spans="1:15" ht="24">
      <c r="A16" s="331"/>
      <c r="B16" s="329" t="s">
        <v>442</v>
      </c>
      <c r="C16" s="329"/>
      <c r="D16" s="329"/>
      <c r="E16" s="329"/>
      <c r="F16" s="663">
        <v>1.5</v>
      </c>
      <c r="G16" s="663"/>
      <c r="H16" s="332" t="s">
        <v>12</v>
      </c>
      <c r="I16" s="332" t="s">
        <v>439</v>
      </c>
      <c r="J16" s="663">
        <f>ไม้แบบ!G31</f>
        <v>309</v>
      </c>
      <c r="K16" s="663"/>
      <c r="L16" s="329"/>
      <c r="M16" s="332" t="s">
        <v>409</v>
      </c>
      <c r="N16" s="333">
        <f t="shared" si="0"/>
        <v>463.5</v>
      </c>
      <c r="O16" s="329" t="s">
        <v>440</v>
      </c>
    </row>
    <row r="17" spans="1:15" ht="24">
      <c r="A17" s="331"/>
      <c r="B17" s="329" t="s">
        <v>432</v>
      </c>
      <c r="C17" s="329"/>
      <c r="D17" s="329"/>
      <c r="E17" s="329"/>
      <c r="F17" s="334"/>
      <c r="G17" s="334"/>
      <c r="H17" s="329"/>
      <c r="I17" s="329"/>
      <c r="J17" s="335"/>
      <c r="K17" s="335"/>
      <c r="L17" s="329"/>
      <c r="M17" s="332" t="s">
        <v>409</v>
      </c>
      <c r="N17" s="336">
        <f>ROUND(SUM(N10:N16),2)</f>
        <v>1499.93</v>
      </c>
      <c r="O17" s="329" t="s">
        <v>440</v>
      </c>
    </row>
    <row r="18" spans="1:15" ht="24.75" thickBot="1">
      <c r="A18" s="331"/>
      <c r="B18" s="337" t="s">
        <v>433</v>
      </c>
      <c r="C18" s="329"/>
      <c r="D18" s="329"/>
      <c r="E18" s="329"/>
      <c r="F18" s="665">
        <f>N17</f>
        <v>1499.93</v>
      </c>
      <c r="G18" s="665"/>
      <c r="H18" s="329" t="s">
        <v>443</v>
      </c>
      <c r="I18" s="666">
        <v>10</v>
      </c>
      <c r="J18" s="666"/>
      <c r="K18" s="335"/>
      <c r="M18" s="332" t="s">
        <v>409</v>
      </c>
      <c r="N18" s="338">
        <f>ROUNDDOWN(N17/10,0)</f>
        <v>149</v>
      </c>
      <c r="O18" s="329" t="s">
        <v>440</v>
      </c>
    </row>
    <row r="19" spans="1:15" ht="24.75" thickTop="1">
      <c r="A19" s="327">
        <v>2</v>
      </c>
      <c r="B19" s="328" t="s">
        <v>444</v>
      </c>
      <c r="C19" s="329"/>
      <c r="D19" s="329"/>
      <c r="E19" s="329"/>
      <c r="F19" s="339"/>
      <c r="G19" s="339"/>
      <c r="H19" s="329"/>
      <c r="I19" s="329"/>
      <c r="J19" s="335"/>
      <c r="K19" s="335"/>
      <c r="L19" s="329"/>
      <c r="M19" s="329"/>
      <c r="N19" s="330"/>
      <c r="O19" s="329"/>
    </row>
    <row r="20" spans="1:15" ht="24">
      <c r="A20" s="331"/>
      <c r="B20" s="329" t="s">
        <v>437</v>
      </c>
      <c r="C20" s="329"/>
      <c r="D20" s="329"/>
      <c r="E20" s="329"/>
      <c r="F20" s="339"/>
      <c r="G20" s="339"/>
      <c r="H20" s="329"/>
      <c r="I20" s="329"/>
      <c r="J20" s="335"/>
      <c r="K20" s="335"/>
      <c r="L20" s="329"/>
      <c r="M20" s="329"/>
      <c r="N20" s="330"/>
      <c r="O20" s="329"/>
    </row>
    <row r="21" spans="1:15" ht="24">
      <c r="A21" s="331"/>
      <c r="B21" s="329" t="s">
        <v>445</v>
      </c>
      <c r="C21" s="329"/>
      <c r="D21" s="329"/>
      <c r="E21" s="329"/>
      <c r="F21" s="663">
        <v>13.9</v>
      </c>
      <c r="G21" s="663"/>
      <c r="H21" s="332" t="s">
        <v>26</v>
      </c>
      <c r="I21" s="332" t="s">
        <v>439</v>
      </c>
      <c r="J21" s="663">
        <f>ROUND(ราคาของ!K14/1000,2)</f>
        <v>24.1</v>
      </c>
      <c r="K21" s="663"/>
      <c r="L21" s="329"/>
      <c r="M21" s="332" t="s">
        <v>409</v>
      </c>
      <c r="N21" s="333">
        <f>ROUND(J21*F21,2)</f>
        <v>334.99</v>
      </c>
      <c r="O21" s="329" t="s">
        <v>440</v>
      </c>
    </row>
    <row r="22" spans="1:15" ht="24">
      <c r="A22" s="331"/>
      <c r="B22" s="329" t="s">
        <v>446</v>
      </c>
      <c r="C22" s="329"/>
      <c r="D22" s="329"/>
      <c r="E22" s="329"/>
      <c r="F22" s="663">
        <v>10</v>
      </c>
      <c r="G22" s="663"/>
      <c r="H22" s="332" t="s">
        <v>85</v>
      </c>
      <c r="I22" s="332" t="s">
        <v>439</v>
      </c>
      <c r="J22" s="664">
        <v>13.87</v>
      </c>
      <c r="K22" s="664"/>
      <c r="L22" s="329"/>
      <c r="M22" s="332" t="s">
        <v>409</v>
      </c>
      <c r="N22" s="333">
        <f>ROUND(J22*F22,2)</f>
        <v>138.7</v>
      </c>
      <c r="O22" s="329" t="s">
        <v>440</v>
      </c>
    </row>
    <row r="23" spans="1:15" ht="24">
      <c r="A23" s="331"/>
      <c r="B23" s="329" t="s">
        <v>447</v>
      </c>
      <c r="C23" s="329"/>
      <c r="D23" s="329"/>
      <c r="E23" s="329"/>
      <c r="F23" s="663">
        <v>20</v>
      </c>
      <c r="G23" s="663"/>
      <c r="H23" s="332" t="s">
        <v>211</v>
      </c>
      <c r="I23" s="332" t="s">
        <v>439</v>
      </c>
      <c r="J23" s="664">
        <v>0</v>
      </c>
      <c r="K23" s="664"/>
      <c r="L23" s="329"/>
      <c r="M23" s="332" t="s">
        <v>409</v>
      </c>
      <c r="N23" s="333">
        <f>ROUND(J23*F23,2)</f>
        <v>0</v>
      </c>
      <c r="O23" s="329" t="s">
        <v>440</v>
      </c>
    </row>
    <row r="24" spans="1:15" ht="24">
      <c r="A24" s="331"/>
      <c r="B24" s="329" t="s">
        <v>448</v>
      </c>
      <c r="C24" s="329"/>
      <c r="D24" s="329"/>
      <c r="E24" s="329"/>
      <c r="F24" s="663">
        <v>4</v>
      </c>
      <c r="G24" s="663"/>
      <c r="H24" s="332" t="s">
        <v>401</v>
      </c>
      <c r="I24" s="332" t="s">
        <v>439</v>
      </c>
      <c r="J24" s="663">
        <f>ราคาของ!K32</f>
        <v>20</v>
      </c>
      <c r="K24" s="663"/>
      <c r="L24" s="329"/>
      <c r="M24" s="332" t="s">
        <v>409</v>
      </c>
      <c r="N24" s="333">
        <f>ROUND(J24*F24,2)</f>
        <v>80</v>
      </c>
      <c r="O24" s="329" t="s">
        <v>440</v>
      </c>
    </row>
    <row r="25" spans="1:15" ht="24">
      <c r="A25" s="331"/>
      <c r="B25" s="329" t="s">
        <v>402</v>
      </c>
      <c r="C25" s="329"/>
      <c r="D25" s="329"/>
      <c r="E25" s="329"/>
      <c r="F25" s="663">
        <v>10</v>
      </c>
      <c r="G25" s="663"/>
      <c r="H25" s="332" t="s">
        <v>85</v>
      </c>
      <c r="I25" s="332" t="s">
        <v>439</v>
      </c>
      <c r="J25" s="663">
        <f>ราคาของ!K33</f>
        <v>0</v>
      </c>
      <c r="K25" s="663"/>
      <c r="L25" s="329"/>
      <c r="M25" s="332" t="s">
        <v>409</v>
      </c>
      <c r="N25" s="333">
        <f>ROUND(J25*F25,2)</f>
        <v>0</v>
      </c>
      <c r="O25" s="329" t="s">
        <v>440</v>
      </c>
    </row>
    <row r="26" spans="1:15" ht="24">
      <c r="A26" s="331"/>
      <c r="B26" s="329" t="s">
        <v>432</v>
      </c>
      <c r="C26" s="329"/>
      <c r="D26" s="329"/>
      <c r="E26" s="329"/>
      <c r="F26" s="334"/>
      <c r="G26" s="334"/>
      <c r="H26" s="329"/>
      <c r="I26" s="329"/>
      <c r="J26" s="335"/>
      <c r="K26" s="335"/>
      <c r="L26" s="329"/>
      <c r="M26" s="332" t="s">
        <v>409</v>
      </c>
      <c r="N26" s="336">
        <f>ROUND(SUM(N21:N25),2)</f>
        <v>553.69</v>
      </c>
      <c r="O26" s="329" t="s">
        <v>440</v>
      </c>
    </row>
    <row r="27" spans="1:15" ht="24.75" thickBot="1">
      <c r="A27" s="331"/>
      <c r="B27" s="340" t="s">
        <v>433</v>
      </c>
      <c r="C27" s="329"/>
      <c r="D27" s="329"/>
      <c r="E27" s="329"/>
      <c r="F27" s="665">
        <f>N26</f>
        <v>553.69</v>
      </c>
      <c r="G27" s="665"/>
      <c r="H27" s="329" t="s">
        <v>443</v>
      </c>
      <c r="I27" s="666">
        <v>10</v>
      </c>
      <c r="J27" s="666"/>
      <c r="K27" s="335"/>
      <c r="M27" s="332" t="s">
        <v>409</v>
      </c>
      <c r="N27" s="338">
        <f>ROUNDDOWN(N26/10,0)</f>
        <v>55</v>
      </c>
      <c r="O27" s="329" t="s">
        <v>440</v>
      </c>
    </row>
    <row r="28" spans="1:15" ht="24.75" thickTop="1">
      <c r="A28" s="327">
        <v>3</v>
      </c>
      <c r="B28" s="328" t="s">
        <v>449</v>
      </c>
      <c r="C28" s="329"/>
      <c r="D28" s="329"/>
      <c r="E28" s="329"/>
      <c r="F28" s="339"/>
      <c r="G28" s="339"/>
      <c r="H28" s="329"/>
      <c r="I28" s="329"/>
      <c r="J28" s="335"/>
      <c r="K28" s="335"/>
      <c r="L28" s="329"/>
      <c r="M28" s="329"/>
      <c r="N28" s="330"/>
      <c r="O28" s="329"/>
    </row>
    <row r="29" spans="1:15" ht="24">
      <c r="A29" s="327"/>
      <c r="B29" s="329" t="s">
        <v>437</v>
      </c>
      <c r="C29" s="329"/>
      <c r="D29" s="329"/>
      <c r="E29" s="329"/>
      <c r="F29" s="339"/>
      <c r="G29" s="339"/>
      <c r="H29" s="329"/>
      <c r="I29" s="329"/>
      <c r="J29" s="335"/>
      <c r="K29" s="335"/>
      <c r="L29" s="329"/>
      <c r="M29" s="329"/>
      <c r="N29" s="330"/>
      <c r="O29" s="329"/>
    </row>
    <row r="30" spans="1:15" ht="24">
      <c r="A30" s="327"/>
      <c r="B30" s="329" t="s">
        <v>450</v>
      </c>
      <c r="C30" s="329"/>
      <c r="D30" s="329"/>
      <c r="E30" s="329"/>
      <c r="F30" s="663">
        <v>15.8</v>
      </c>
      <c r="G30" s="663"/>
      <c r="H30" s="332" t="s">
        <v>26</v>
      </c>
      <c r="I30" s="332" t="s">
        <v>439</v>
      </c>
      <c r="J30" s="663">
        <f>ROUND(ราคาของ!K16/1000,2)</f>
        <v>22.32</v>
      </c>
      <c r="K30" s="663"/>
      <c r="L30" s="329"/>
      <c r="M30" s="332" t="s">
        <v>409</v>
      </c>
      <c r="N30" s="333">
        <f>ROUND(J30*F30,2)</f>
        <v>352.66</v>
      </c>
      <c r="O30" s="329" t="s">
        <v>440</v>
      </c>
    </row>
    <row r="31" spans="1:15" ht="24">
      <c r="A31" s="327"/>
      <c r="B31" s="329" t="s">
        <v>446</v>
      </c>
      <c r="C31" s="329"/>
      <c r="D31" s="329"/>
      <c r="E31" s="329"/>
      <c r="F31" s="663">
        <v>10</v>
      </c>
      <c r="G31" s="663"/>
      <c r="H31" s="332" t="s">
        <v>85</v>
      </c>
      <c r="I31" s="332" t="s">
        <v>439</v>
      </c>
      <c r="J31" s="664">
        <v>13.87</v>
      </c>
      <c r="K31" s="664"/>
      <c r="L31" s="329"/>
      <c r="M31" s="332" t="s">
        <v>409</v>
      </c>
      <c r="N31" s="333">
        <f>ROUND(J31*F31,2)</f>
        <v>138.7</v>
      </c>
      <c r="O31" s="329" t="s">
        <v>440</v>
      </c>
    </row>
    <row r="32" spans="1:15" ht="24">
      <c r="A32" s="327"/>
      <c r="B32" s="329" t="s">
        <v>448</v>
      </c>
      <c r="C32" s="329"/>
      <c r="D32" s="329"/>
      <c r="E32" s="329"/>
      <c r="F32" s="663">
        <v>5</v>
      </c>
      <c r="G32" s="663"/>
      <c r="H32" s="332" t="s">
        <v>401</v>
      </c>
      <c r="I32" s="332" t="s">
        <v>439</v>
      </c>
      <c r="J32" s="663">
        <f>ราคาของ!K32</f>
        <v>20</v>
      </c>
      <c r="K32" s="663"/>
      <c r="L32" s="329"/>
      <c r="M32" s="332" t="s">
        <v>409</v>
      </c>
      <c r="N32" s="333">
        <f>ROUND(J32*F32,2)</f>
        <v>100</v>
      </c>
      <c r="O32" s="329" t="s">
        <v>440</v>
      </c>
    </row>
    <row r="33" spans="1:15" ht="24">
      <c r="A33" s="327"/>
      <c r="B33" s="329" t="s">
        <v>402</v>
      </c>
      <c r="C33" s="329"/>
      <c r="D33" s="329"/>
      <c r="E33" s="329"/>
      <c r="F33" s="663">
        <v>10</v>
      </c>
      <c r="G33" s="663"/>
      <c r="H33" s="332" t="s">
        <v>85</v>
      </c>
      <c r="I33" s="332" t="s">
        <v>439</v>
      </c>
      <c r="J33" s="663">
        <f>ราคาของ!K33</f>
        <v>0</v>
      </c>
      <c r="K33" s="663"/>
      <c r="L33" s="329"/>
      <c r="M33" s="332" t="s">
        <v>409</v>
      </c>
      <c r="N33" s="333">
        <f>ROUND(J33*F33,2)</f>
        <v>0</v>
      </c>
      <c r="O33" s="329" t="s">
        <v>440</v>
      </c>
    </row>
    <row r="34" spans="1:15" ht="21">
      <c r="A34" s="327"/>
      <c r="B34" s="329" t="s">
        <v>432</v>
      </c>
      <c r="C34" s="329"/>
      <c r="D34" s="329"/>
      <c r="E34" s="329"/>
      <c r="F34" s="329"/>
      <c r="G34" s="329"/>
      <c r="H34" s="329"/>
      <c r="I34" s="329"/>
      <c r="J34" s="341"/>
      <c r="K34" s="341"/>
      <c r="L34" s="329"/>
      <c r="M34" s="332" t="s">
        <v>409</v>
      </c>
      <c r="N34" s="336">
        <f>ROUND(SUM(N30:N33),2)</f>
        <v>591.36</v>
      </c>
      <c r="O34" s="329" t="s">
        <v>440</v>
      </c>
    </row>
    <row r="35" spans="1:15" ht="21.75" thickBot="1">
      <c r="A35" s="327"/>
      <c r="B35" s="340" t="s">
        <v>433</v>
      </c>
      <c r="C35" s="329"/>
      <c r="D35" s="329"/>
      <c r="E35" s="329"/>
      <c r="F35" s="665">
        <f>N34</f>
        <v>591.36</v>
      </c>
      <c r="G35" s="665"/>
      <c r="H35" s="329" t="s">
        <v>443</v>
      </c>
      <c r="I35" s="666">
        <v>10</v>
      </c>
      <c r="J35" s="666"/>
      <c r="K35" s="335"/>
      <c r="M35" s="332" t="s">
        <v>409</v>
      </c>
      <c r="N35" s="338">
        <f>ROUNDDOWN(N34/10,0)</f>
        <v>59</v>
      </c>
      <c r="O35" s="329" t="s">
        <v>440</v>
      </c>
    </row>
    <row r="36" spans="1:15" ht="21.75" thickTop="1">
      <c r="A36" s="331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30"/>
      <c r="O36" s="329"/>
    </row>
  </sheetData>
  <sheetProtection/>
  <mergeCells count="45">
    <mergeCell ref="F35:G35"/>
    <mergeCell ref="I35:J35"/>
    <mergeCell ref="F31:G31"/>
    <mergeCell ref="J31:K31"/>
    <mergeCell ref="F32:G32"/>
    <mergeCell ref="J32:K32"/>
    <mergeCell ref="F33:G33"/>
    <mergeCell ref="J33:K33"/>
    <mergeCell ref="F25:G25"/>
    <mergeCell ref="J25:K25"/>
    <mergeCell ref="F27:G27"/>
    <mergeCell ref="I27:J27"/>
    <mergeCell ref="F30:G30"/>
    <mergeCell ref="J30:K30"/>
    <mergeCell ref="F22:G22"/>
    <mergeCell ref="J22:K22"/>
    <mergeCell ref="F23:G23"/>
    <mergeCell ref="J23:K23"/>
    <mergeCell ref="F24:G24"/>
    <mergeCell ref="J24:K24"/>
    <mergeCell ref="F16:G16"/>
    <mergeCell ref="J16:K16"/>
    <mergeCell ref="F18:G18"/>
    <mergeCell ref="I18:J18"/>
    <mergeCell ref="F21:G21"/>
    <mergeCell ref="J21:K21"/>
    <mergeCell ref="F13:G13"/>
    <mergeCell ref="J13:K13"/>
    <mergeCell ref="F14:G14"/>
    <mergeCell ref="J14:K14"/>
    <mergeCell ref="F15:G15"/>
    <mergeCell ref="J15:K15"/>
    <mergeCell ref="F10:G10"/>
    <mergeCell ref="J10:K10"/>
    <mergeCell ref="F11:G11"/>
    <mergeCell ref="J11:K11"/>
    <mergeCell ref="F12:G12"/>
    <mergeCell ref="J12:K12"/>
    <mergeCell ref="A7:H7"/>
    <mergeCell ref="A1:O1"/>
    <mergeCell ref="A2:O2"/>
    <mergeCell ref="A3:O3"/>
    <mergeCell ref="A4:O4"/>
    <mergeCell ref="A5:O5"/>
    <mergeCell ref="A6:O6"/>
  </mergeCells>
  <printOptions horizontalCentered="1"/>
  <pageMargins left="0.3937007874015748" right="0.1968503937007874" top="0.5905511811023623" bottom="0" header="0.31496062992125984" footer="0.31496062992125984"/>
  <pageSetup horizontalDpi="600" verticalDpi="600" orientation="landscape" scale="59" r:id="rId3"/>
  <headerFooter>
    <oddHeader>&amp;Rหน้าที่ &amp;P</oddHeader>
  </headerFooter>
  <colBreaks count="1" manualBreakCount="1">
    <brk id="15" max="37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21.75"/>
  <cols>
    <col min="1" max="1" width="5.57421875" style="0" customWidth="1"/>
    <col min="2" max="2" width="19.7109375" style="0" customWidth="1"/>
    <col min="3" max="3" width="59.421875" style="0" customWidth="1"/>
    <col min="4" max="4" width="8.28125" style="0" customWidth="1"/>
    <col min="5" max="5" width="8.7109375" style="0" customWidth="1"/>
    <col min="6" max="6" width="9.8515625" style="0" customWidth="1"/>
    <col min="7" max="7" width="11.7109375" style="0" customWidth="1"/>
    <col min="8" max="8" width="11.8515625" style="0" customWidth="1"/>
  </cols>
  <sheetData>
    <row r="1" spans="1:8" ht="21.75">
      <c r="A1" s="667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1" s="667"/>
      <c r="C1" s="667"/>
      <c r="D1" s="667"/>
      <c r="E1" s="667"/>
      <c r="F1" s="667"/>
      <c r="G1" s="667"/>
      <c r="H1" s="667"/>
    </row>
    <row r="2" spans="1:8" ht="21.75">
      <c r="A2" s="667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2" s="667"/>
      <c r="C2" s="667"/>
      <c r="D2" s="667"/>
      <c r="E2" s="667"/>
      <c r="F2" s="667"/>
      <c r="G2" s="667"/>
      <c r="H2" s="667"/>
    </row>
    <row r="3" spans="1:8" ht="21.75">
      <c r="A3" s="667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3" s="667"/>
      <c r="C3" s="667"/>
      <c r="D3" s="667"/>
      <c r="E3" s="667"/>
      <c r="F3" s="667"/>
      <c r="G3" s="667"/>
      <c r="H3" s="667"/>
    </row>
    <row r="4" spans="1:8" ht="21.75">
      <c r="A4" s="667" t="str">
        <f>'1ปร.4(งานอาคาร)'!A5:J5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4" s="667"/>
      <c r="C4" s="667"/>
      <c r="D4" s="667"/>
      <c r="E4" s="667"/>
      <c r="F4" s="667"/>
      <c r="G4" s="667"/>
      <c r="H4" s="667"/>
    </row>
    <row r="5" spans="1:8" ht="21.75">
      <c r="A5" s="667" t="str">
        <f>'1ปร.4(งานอาคาร)'!A6:J6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5" s="667"/>
      <c r="C5" s="667"/>
      <c r="D5" s="667"/>
      <c r="E5" s="667"/>
      <c r="F5" s="667"/>
      <c r="G5" s="667"/>
      <c r="H5" s="667"/>
    </row>
    <row r="6" spans="1:8" ht="21.75">
      <c r="A6" s="667" t="str">
        <f>'1ปร.4(งานอาคาร)'!A7:J7</f>
        <v>                       3. วางท่อ คสล.  ขนาด Ø 0.40 เมตร  ความยาว 10.00 เมตร</v>
      </c>
      <c r="B6" s="667"/>
      <c r="C6" s="667"/>
      <c r="D6" s="667"/>
      <c r="E6" s="667"/>
      <c r="F6" s="667"/>
      <c r="G6" s="667"/>
      <c r="H6" s="667"/>
    </row>
    <row r="7" spans="1:8" ht="21.75">
      <c r="A7" s="415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B7" s="415"/>
      <c r="C7" s="415"/>
      <c r="D7" s="415" t="str">
        <f>ราคาของ!H8</f>
        <v>ราคาน้ำมันเฉลี่ยที่อำเภอเมือง  27.00 - 27.99  บาท/ลิตร</v>
      </c>
      <c r="E7" s="415"/>
      <c r="F7" s="415"/>
      <c r="G7" s="415"/>
      <c r="H7" s="415"/>
    </row>
    <row r="8" spans="1:8" ht="23.25">
      <c r="A8" s="278" t="s">
        <v>362</v>
      </c>
      <c r="B8" s="278"/>
      <c r="C8" s="278" t="s">
        <v>0</v>
      </c>
      <c r="D8" s="278" t="s">
        <v>1</v>
      </c>
      <c r="E8" s="278" t="s">
        <v>2</v>
      </c>
      <c r="F8" s="342" t="s">
        <v>451</v>
      </c>
      <c r="G8" s="278" t="s">
        <v>452</v>
      </c>
      <c r="H8" s="278" t="s">
        <v>4</v>
      </c>
    </row>
    <row r="9" spans="1:8" ht="23.25">
      <c r="A9" s="343">
        <v>1</v>
      </c>
      <c r="B9" s="344" t="s">
        <v>453</v>
      </c>
      <c r="C9" s="345"/>
      <c r="D9" s="346"/>
      <c r="E9" s="347"/>
      <c r="F9" s="348"/>
      <c r="G9" s="349"/>
      <c r="H9" s="347" t="s">
        <v>454</v>
      </c>
    </row>
    <row r="10" spans="1:8" ht="23.25">
      <c r="A10" s="349"/>
      <c r="B10" s="345" t="s">
        <v>455</v>
      </c>
      <c r="C10" s="345"/>
      <c r="D10" s="350">
        <v>1</v>
      </c>
      <c r="E10" s="347" t="s">
        <v>392</v>
      </c>
      <c r="F10" s="351">
        <f>ราคาของ!K24</f>
        <v>696.26</v>
      </c>
      <c r="G10" s="352">
        <f>D10*F10</f>
        <v>696.26</v>
      </c>
      <c r="H10" s="347"/>
    </row>
    <row r="11" spans="1:8" ht="23.25">
      <c r="A11" s="349"/>
      <c r="B11" s="345" t="s">
        <v>456</v>
      </c>
      <c r="C11" s="345"/>
      <c r="D11" s="350">
        <v>0.3</v>
      </c>
      <c r="E11" s="347" t="s">
        <v>392</v>
      </c>
      <c r="F11" s="351">
        <f>ราคาของ!K25</f>
        <v>582.24</v>
      </c>
      <c r="G11" s="352">
        <f>D11*F11</f>
        <v>174.672</v>
      </c>
      <c r="H11" s="353"/>
    </row>
    <row r="12" spans="1:8" ht="23.25">
      <c r="A12" s="349"/>
      <c r="B12" s="345" t="s">
        <v>457</v>
      </c>
      <c r="C12" s="345"/>
      <c r="D12" s="350">
        <v>0.3</v>
      </c>
      <c r="E12" s="347" t="s">
        <v>277</v>
      </c>
      <c r="F12" s="351">
        <f>ราคาของ!K26</f>
        <v>0</v>
      </c>
      <c r="G12" s="352">
        <f>D12*F12</f>
        <v>0</v>
      </c>
      <c r="H12" s="353"/>
    </row>
    <row r="13" spans="1:8" ht="23.25">
      <c r="A13" s="349"/>
      <c r="B13" s="345" t="s">
        <v>458</v>
      </c>
      <c r="C13" s="345"/>
      <c r="D13" s="350">
        <f>D10*25%</f>
        <v>0.25</v>
      </c>
      <c r="E13" s="347" t="s">
        <v>26</v>
      </c>
      <c r="F13" s="351">
        <f>ราคาของ!K27</f>
        <v>37.39</v>
      </c>
      <c r="G13" s="352">
        <f>D13*F13</f>
        <v>9.3475</v>
      </c>
      <c r="H13" s="353"/>
    </row>
    <row r="14" spans="1:8" ht="23.25">
      <c r="A14" s="349"/>
      <c r="B14" s="345" t="s">
        <v>459</v>
      </c>
      <c r="C14" s="345"/>
      <c r="D14" s="350">
        <v>1</v>
      </c>
      <c r="E14" s="347" t="s">
        <v>12</v>
      </c>
      <c r="F14" s="351">
        <v>0</v>
      </c>
      <c r="G14" s="352">
        <f>D14*F14</f>
        <v>0</v>
      </c>
      <c r="H14" s="353"/>
    </row>
    <row r="15" spans="1:8" ht="23.25">
      <c r="A15" s="349"/>
      <c r="B15" s="345"/>
      <c r="C15" s="354" t="s">
        <v>25</v>
      </c>
      <c r="D15" s="350"/>
      <c r="E15" s="347"/>
      <c r="F15" s="355" t="s">
        <v>407</v>
      </c>
      <c r="G15" s="356">
        <f>ROUND(SUM(G10:G14),2)</f>
        <v>880.28</v>
      </c>
      <c r="H15" s="353"/>
    </row>
    <row r="16" spans="1:8" ht="23.25">
      <c r="A16" s="349"/>
      <c r="B16" s="345"/>
      <c r="C16" s="354" t="s">
        <v>460</v>
      </c>
      <c r="D16" s="357">
        <v>1</v>
      </c>
      <c r="E16" s="347" t="s">
        <v>12</v>
      </c>
      <c r="F16" s="358" t="s">
        <v>407</v>
      </c>
      <c r="G16" s="359">
        <f>ROUND(G15/4,2)</f>
        <v>220.07</v>
      </c>
      <c r="H16" s="360"/>
    </row>
    <row r="17" spans="1:8" ht="23.25">
      <c r="A17" s="349"/>
      <c r="B17" s="345" t="s">
        <v>461</v>
      </c>
      <c r="C17" s="345"/>
      <c r="D17" s="350">
        <v>1</v>
      </c>
      <c r="E17" s="347" t="s">
        <v>12</v>
      </c>
      <c r="F17" s="355" t="s">
        <v>407</v>
      </c>
      <c r="G17" s="361">
        <v>133</v>
      </c>
      <c r="H17" s="353"/>
    </row>
    <row r="18" spans="1:8" ht="24" thickBot="1">
      <c r="A18" s="278"/>
      <c r="B18" s="278"/>
      <c r="C18" s="362" t="s">
        <v>462</v>
      </c>
      <c r="D18" s="346">
        <v>1</v>
      </c>
      <c r="E18" s="347" t="s">
        <v>12</v>
      </c>
      <c r="F18" s="355" t="s">
        <v>407</v>
      </c>
      <c r="G18" s="363">
        <f>ROUNDDOWN(G16+G17,0)</f>
        <v>353</v>
      </c>
      <c r="H18" s="353" t="s">
        <v>463</v>
      </c>
    </row>
    <row r="19" ht="22.5" thickTop="1"/>
    <row r="21" spans="1:8" ht="23.25">
      <c r="A21" s="278" t="s">
        <v>362</v>
      </c>
      <c r="B21" s="278"/>
      <c r="C21" s="278" t="s">
        <v>0</v>
      </c>
      <c r="D21" s="278" t="s">
        <v>1</v>
      </c>
      <c r="E21" s="278" t="s">
        <v>2</v>
      </c>
      <c r="F21" s="342" t="s">
        <v>451</v>
      </c>
      <c r="G21" s="278" t="s">
        <v>452</v>
      </c>
      <c r="H21" s="278" t="s">
        <v>4</v>
      </c>
    </row>
    <row r="22" spans="1:8" ht="23.25">
      <c r="A22" s="343">
        <v>2</v>
      </c>
      <c r="B22" s="344" t="s">
        <v>464</v>
      </c>
      <c r="C22" s="345"/>
      <c r="D22" s="346"/>
      <c r="E22" s="347"/>
      <c r="F22" s="348"/>
      <c r="G22" s="349"/>
      <c r="H22" s="347" t="s">
        <v>454</v>
      </c>
    </row>
    <row r="23" spans="1:8" ht="23.25">
      <c r="A23" s="349"/>
      <c r="B23" s="345" t="s">
        <v>455</v>
      </c>
      <c r="C23" s="345"/>
      <c r="D23" s="350">
        <v>1</v>
      </c>
      <c r="E23" s="347" t="s">
        <v>392</v>
      </c>
      <c r="F23" s="351">
        <f>ราคาของ!K24</f>
        <v>696.26</v>
      </c>
      <c r="G23" s="352">
        <f>D23*F23</f>
        <v>696.26</v>
      </c>
      <c r="H23" s="347"/>
    </row>
    <row r="24" spans="1:8" ht="23.25">
      <c r="A24" s="349"/>
      <c r="B24" s="345" t="s">
        <v>456</v>
      </c>
      <c r="C24" s="345"/>
      <c r="D24" s="350">
        <v>0.3</v>
      </c>
      <c r="E24" s="347" t="s">
        <v>392</v>
      </c>
      <c r="F24" s="351">
        <f>ราคาของ!K25</f>
        <v>582.24</v>
      </c>
      <c r="G24" s="352">
        <f>D24*F24</f>
        <v>174.672</v>
      </c>
      <c r="H24" s="353"/>
    </row>
    <row r="25" spans="1:8" ht="23.25">
      <c r="A25" s="349"/>
      <c r="B25" s="345" t="s">
        <v>457</v>
      </c>
      <c r="C25" s="345"/>
      <c r="D25" s="350">
        <v>0.3</v>
      </c>
      <c r="E25" s="347" t="s">
        <v>277</v>
      </c>
      <c r="F25" s="351">
        <f>ราคาของ!K26</f>
        <v>0</v>
      </c>
      <c r="G25" s="352">
        <f>D25*F25</f>
        <v>0</v>
      </c>
      <c r="H25" s="353"/>
    </row>
    <row r="26" spans="1:8" ht="23.25">
      <c r="A26" s="349"/>
      <c r="B26" s="345" t="s">
        <v>458</v>
      </c>
      <c r="C26" s="345"/>
      <c r="D26" s="350">
        <f>D23*25%</f>
        <v>0.25</v>
      </c>
      <c r="E26" s="347" t="s">
        <v>26</v>
      </c>
      <c r="F26" s="351">
        <f>ราคาของ!K27</f>
        <v>37.39</v>
      </c>
      <c r="G26" s="352">
        <f>D26*F26</f>
        <v>9.3475</v>
      </c>
      <c r="H26" s="353"/>
    </row>
    <row r="27" spans="1:8" ht="23.25">
      <c r="A27" s="349"/>
      <c r="B27" s="345" t="s">
        <v>459</v>
      </c>
      <c r="C27" s="345"/>
      <c r="D27" s="350">
        <v>1</v>
      </c>
      <c r="E27" s="347" t="s">
        <v>12</v>
      </c>
      <c r="F27" s="351">
        <v>0</v>
      </c>
      <c r="G27" s="352">
        <f>D27*F27</f>
        <v>0</v>
      </c>
      <c r="H27" s="353"/>
    </row>
    <row r="28" spans="1:8" ht="23.25">
      <c r="A28" s="349"/>
      <c r="B28" s="345"/>
      <c r="C28" s="354" t="s">
        <v>25</v>
      </c>
      <c r="D28" s="350"/>
      <c r="E28" s="347"/>
      <c r="F28" s="355" t="s">
        <v>407</v>
      </c>
      <c r="G28" s="356">
        <f>ROUND(SUM(G23:G27),2)</f>
        <v>880.28</v>
      </c>
      <c r="H28" s="353"/>
    </row>
    <row r="29" spans="1:8" ht="23.25">
      <c r="A29" s="349"/>
      <c r="B29" s="345"/>
      <c r="C29" s="354" t="s">
        <v>465</v>
      </c>
      <c r="D29" s="357">
        <v>1</v>
      </c>
      <c r="E29" s="347" t="s">
        <v>12</v>
      </c>
      <c r="F29" s="358" t="s">
        <v>407</v>
      </c>
      <c r="G29" s="359">
        <f>ROUND(G28/5,2)</f>
        <v>176.06</v>
      </c>
      <c r="H29" s="360"/>
    </row>
    <row r="30" spans="1:8" ht="23.25">
      <c r="A30" s="349"/>
      <c r="B30" s="345" t="s">
        <v>461</v>
      </c>
      <c r="C30" s="345"/>
      <c r="D30" s="350">
        <v>1</v>
      </c>
      <c r="E30" s="347" t="s">
        <v>12</v>
      </c>
      <c r="F30" s="355" t="s">
        <v>407</v>
      </c>
      <c r="G30" s="361">
        <v>133</v>
      </c>
      <c r="H30" s="353"/>
    </row>
    <row r="31" spans="1:8" ht="24" thickBot="1">
      <c r="A31" s="278"/>
      <c r="B31" s="278"/>
      <c r="C31" s="362" t="s">
        <v>462</v>
      </c>
      <c r="D31" s="346">
        <v>1</v>
      </c>
      <c r="E31" s="347" t="s">
        <v>12</v>
      </c>
      <c r="F31" s="355" t="s">
        <v>407</v>
      </c>
      <c r="G31" s="363">
        <f>ROUNDDOWN(G29+G30,0)</f>
        <v>309</v>
      </c>
      <c r="H31" s="353" t="s">
        <v>463</v>
      </c>
    </row>
    <row r="32" ht="22.5" thickTop="1"/>
  </sheetData>
  <sheetProtection/>
  <mergeCells count="6">
    <mergeCell ref="A1:H1"/>
    <mergeCell ref="A2:H2"/>
    <mergeCell ref="A3:H3"/>
    <mergeCell ref="A4:H4"/>
    <mergeCell ref="A5:H5"/>
    <mergeCell ref="A6:H6"/>
  </mergeCells>
  <printOptions horizontalCentered="1"/>
  <pageMargins left="0.984251968503937" right="0.3937007874015748" top="0.5905511811023623" bottom="0" header="0.31496062992125984" footer="0.31496062992125984"/>
  <pageSetup horizontalDpi="600" verticalDpi="600" orientation="landscape" scale="82" r:id="rId1"/>
  <headerFooter>
    <oddHeader>&amp;R หน้าที่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90" zoomScaleSheetLayoutView="90" zoomScalePageLayoutView="0" workbookViewId="0" topLeftCell="A1">
      <pane ySplit="7" topLeftCell="A17" activePane="bottomLeft" state="frozen"/>
      <selection pane="topLeft" activeCell="A1" sqref="A1"/>
      <selection pane="bottomLeft" activeCell="V14" sqref="V14"/>
    </sheetView>
  </sheetViews>
  <sheetFormatPr defaultColWidth="9.140625" defaultRowHeight="21.75"/>
  <cols>
    <col min="1" max="1" width="17.8515625" style="271" customWidth="1"/>
    <col min="2" max="2" width="12.28125" style="271" customWidth="1"/>
    <col min="3" max="4" width="9.140625" style="271" customWidth="1"/>
    <col min="5" max="5" width="10.421875" style="271" customWidth="1"/>
    <col min="6" max="6" width="7.421875" style="271" customWidth="1"/>
    <col min="7" max="8" width="9.140625" style="271" customWidth="1"/>
    <col min="9" max="10" width="6.421875" style="271" customWidth="1"/>
    <col min="11" max="11" width="9.140625" style="271" customWidth="1"/>
    <col min="12" max="12" width="8.140625" style="271" customWidth="1"/>
    <col min="13" max="13" width="11.8515625" style="271" customWidth="1"/>
    <col min="14" max="14" width="14.00390625" style="271" customWidth="1"/>
    <col min="15" max="16384" width="9.140625" style="271" customWidth="1"/>
  </cols>
  <sheetData>
    <row r="1" spans="1:14" ht="21">
      <c r="A1" s="651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1:14" ht="21">
      <c r="A2" s="651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</row>
    <row r="3" spans="1:14" ht="21">
      <c r="A3" s="651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ht="21">
      <c r="A4" s="651" t="str">
        <f>'1ปร.4(งานอาคาร)'!A5:J5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</row>
    <row r="5" spans="1:14" ht="21">
      <c r="A5" s="651" t="str">
        <f>'1ปร.4(งานอาคาร)'!A6:J6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</row>
    <row r="6" spans="1:14" ht="21">
      <c r="A6" s="651" t="str">
        <f>'1ปร.4(งานอาคาร)'!A7:J7</f>
        <v>                       3. วางท่อ คสล.  ขนาด Ø 0.40 เมตร  ความยาว 10.00 เมตร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</row>
    <row r="7" spans="1:14" ht="21">
      <c r="A7" s="273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B7" s="273"/>
      <c r="C7" s="273"/>
      <c r="D7" s="273"/>
      <c r="E7" s="273"/>
      <c r="F7" s="273"/>
      <c r="G7" s="273"/>
      <c r="H7" s="273"/>
      <c r="I7" s="273"/>
      <c r="J7" s="273"/>
      <c r="K7" s="273" t="str">
        <f>ราคาของ!H8</f>
        <v>ราคาน้ำมันเฉลี่ยที่อำเภอเมือง  27.00 - 27.99  บาท/ลิตร</v>
      </c>
      <c r="L7" s="273"/>
      <c r="M7" s="273"/>
      <c r="N7" s="273"/>
    </row>
    <row r="8" spans="1:14" ht="21">
      <c r="A8" s="364" t="s">
        <v>466</v>
      </c>
      <c r="B8" s="365"/>
      <c r="C8" s="365"/>
      <c r="D8" s="365"/>
      <c r="E8" s="668">
        <v>0.4</v>
      </c>
      <c r="F8" s="668"/>
      <c r="G8" s="364" t="s">
        <v>467</v>
      </c>
      <c r="H8" s="365"/>
      <c r="I8" s="329"/>
      <c r="J8" s="332"/>
      <c r="K8" s="329"/>
      <c r="L8" s="329"/>
      <c r="M8" s="366"/>
      <c r="N8" s="329"/>
    </row>
    <row r="9" spans="1:16" ht="21">
      <c r="A9" s="329" t="s">
        <v>468</v>
      </c>
      <c r="B9" s="669">
        <v>0.5</v>
      </c>
      <c r="C9" s="669"/>
      <c r="D9" s="329" t="s">
        <v>417</v>
      </c>
      <c r="E9" s="329"/>
      <c r="F9" s="670">
        <v>21.28</v>
      </c>
      <c r="G9" s="671"/>
      <c r="H9" s="329"/>
      <c r="I9" s="329"/>
      <c r="J9" s="329"/>
      <c r="K9" s="329"/>
      <c r="L9" s="332" t="s">
        <v>409</v>
      </c>
      <c r="M9" s="333">
        <f>ROUND(F9*B9,2)</f>
        <v>10.64</v>
      </c>
      <c r="N9" s="329" t="s">
        <v>469</v>
      </c>
      <c r="P9" s="328"/>
    </row>
    <row r="10" spans="1:14" ht="21">
      <c r="A10" s="329" t="s">
        <v>470</v>
      </c>
      <c r="B10" s="672">
        <f>ราคาของ!K23</f>
        <v>500</v>
      </c>
      <c r="C10" s="672"/>
      <c r="D10" s="329" t="s">
        <v>471</v>
      </c>
      <c r="E10" s="329"/>
      <c r="F10" s="329"/>
      <c r="G10" s="329"/>
      <c r="H10" s="329"/>
      <c r="I10" s="329"/>
      <c r="J10" s="329"/>
      <c r="K10" s="329"/>
      <c r="L10" s="332" t="s">
        <v>409</v>
      </c>
      <c r="M10" s="367">
        <f>ราคาของ!K23</f>
        <v>500</v>
      </c>
      <c r="N10" s="329" t="s">
        <v>469</v>
      </c>
    </row>
    <row r="11" spans="1:14" ht="21">
      <c r="A11" s="329" t="s">
        <v>419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32" t="s">
        <v>409</v>
      </c>
      <c r="M11" s="367">
        <f>K21</f>
        <v>9.38</v>
      </c>
      <c r="N11" s="329" t="s">
        <v>469</v>
      </c>
    </row>
    <row r="12" spans="1:14" ht="21">
      <c r="A12" s="329" t="s">
        <v>472</v>
      </c>
      <c r="B12" s="329"/>
      <c r="C12" s="673">
        <v>0.025</v>
      </c>
      <c r="D12" s="673"/>
      <c r="E12" s="329" t="s">
        <v>417</v>
      </c>
      <c r="F12" s="665">
        <f>ทรายรองพื้น!I16</f>
        <v>669</v>
      </c>
      <c r="G12" s="666"/>
      <c r="H12" s="329"/>
      <c r="I12" s="329"/>
      <c r="J12" s="329"/>
      <c r="K12" s="329"/>
      <c r="L12" s="332" t="s">
        <v>409</v>
      </c>
      <c r="M12" s="333">
        <f>ROUND(C12*F12,2)</f>
        <v>16.73</v>
      </c>
      <c r="N12" s="329" t="s">
        <v>469</v>
      </c>
    </row>
    <row r="13" spans="1:14" ht="21">
      <c r="A13" s="329" t="s">
        <v>473</v>
      </c>
      <c r="B13" s="329"/>
      <c r="C13" s="673">
        <v>0.025</v>
      </c>
      <c r="D13" s="673"/>
      <c r="E13" s="329" t="s">
        <v>417</v>
      </c>
      <c r="F13" s="665">
        <f>คอนกรีต!J10</f>
        <v>2044.66</v>
      </c>
      <c r="G13" s="666"/>
      <c r="H13" s="329"/>
      <c r="I13" s="329"/>
      <c r="J13" s="329"/>
      <c r="K13" s="329"/>
      <c r="L13" s="332" t="s">
        <v>409</v>
      </c>
      <c r="M13" s="333">
        <f>ROUND(C13*F13,2)</f>
        <v>51.12</v>
      </c>
      <c r="N13" s="329" t="s">
        <v>469</v>
      </c>
    </row>
    <row r="14" spans="1:14" ht="21">
      <c r="A14" s="329" t="s">
        <v>474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32" t="s">
        <v>409</v>
      </c>
      <c r="M14" s="368">
        <f>F25</f>
        <v>140</v>
      </c>
      <c r="N14" s="329" t="s">
        <v>469</v>
      </c>
    </row>
    <row r="15" spans="1:14" ht="21">
      <c r="A15" s="329" t="s">
        <v>432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32" t="s">
        <v>409</v>
      </c>
      <c r="M15" s="369">
        <f>ROUND(SUM(M9:M14),2)</f>
        <v>727.87</v>
      </c>
      <c r="N15" s="329" t="s">
        <v>469</v>
      </c>
    </row>
    <row r="16" spans="1:14" ht="21.75" thickBot="1">
      <c r="A16" s="329"/>
      <c r="B16" s="329"/>
      <c r="C16" s="345"/>
      <c r="D16" s="345"/>
      <c r="E16" s="345"/>
      <c r="F16" s="329"/>
      <c r="G16" s="329"/>
      <c r="H16" s="329"/>
      <c r="I16" s="329"/>
      <c r="J16" s="329"/>
      <c r="K16" s="337" t="s">
        <v>433</v>
      </c>
      <c r="L16" s="332" t="s">
        <v>409</v>
      </c>
      <c r="M16" s="338">
        <f>ROUNDDOWN(M15,0)</f>
        <v>727</v>
      </c>
      <c r="N16" s="329" t="s">
        <v>469</v>
      </c>
    </row>
    <row r="17" spans="1:14" ht="21.75" thickTop="1">
      <c r="A17" s="370" t="s">
        <v>4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30"/>
      <c r="N17" s="329"/>
    </row>
    <row r="18" spans="1:14" ht="21">
      <c r="A18" s="329" t="s">
        <v>475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  <c r="N18" s="329"/>
    </row>
    <row r="19" spans="1:14" ht="21">
      <c r="A19" s="329" t="s">
        <v>476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30"/>
      <c r="N19" s="329"/>
    </row>
    <row r="20" spans="1:14" ht="21">
      <c r="A20" s="329" t="s">
        <v>477</v>
      </c>
      <c r="B20" s="329"/>
      <c r="C20" s="674">
        <v>0</v>
      </c>
      <c r="D20" s="674"/>
      <c r="E20" s="347" t="s">
        <v>478</v>
      </c>
      <c r="F20" s="674">
        <v>0</v>
      </c>
      <c r="G20" s="674"/>
      <c r="H20" s="371" t="s">
        <v>479</v>
      </c>
      <c r="I20" s="329"/>
      <c r="J20" s="332" t="s">
        <v>409</v>
      </c>
      <c r="K20" s="372">
        <f>(F20*13)+300</f>
        <v>300</v>
      </c>
      <c r="L20" s="329" t="s">
        <v>480</v>
      </c>
      <c r="M20" s="330"/>
      <c r="N20" s="329"/>
    </row>
    <row r="21" spans="1:14" ht="21">
      <c r="A21" s="329" t="s">
        <v>481</v>
      </c>
      <c r="B21" s="329"/>
      <c r="C21" s="329"/>
      <c r="D21" s="329"/>
      <c r="E21" s="675">
        <f>+K20</f>
        <v>300</v>
      </c>
      <c r="F21" s="675"/>
      <c r="G21" s="373" t="s">
        <v>412</v>
      </c>
      <c r="H21" s="676">
        <f>C25</f>
        <v>32</v>
      </c>
      <c r="I21" s="677"/>
      <c r="J21" s="332" t="s">
        <v>409</v>
      </c>
      <c r="K21" s="333">
        <f>ROUND(E21/H21,2)</f>
        <v>9.38</v>
      </c>
      <c r="L21" s="329" t="s">
        <v>469</v>
      </c>
      <c r="M21" s="330"/>
      <c r="N21" s="329"/>
    </row>
    <row r="22" spans="1:14" ht="21">
      <c r="A22" s="678" t="s">
        <v>482</v>
      </c>
      <c r="B22" s="678"/>
      <c r="C22" s="678" t="s">
        <v>483</v>
      </c>
      <c r="D22" s="678"/>
      <c r="E22" s="678"/>
      <c r="F22" s="678" t="s">
        <v>474</v>
      </c>
      <c r="G22" s="678"/>
      <c r="H22" s="678"/>
      <c r="I22" s="678" t="s">
        <v>484</v>
      </c>
      <c r="J22" s="678"/>
      <c r="K22" s="678"/>
      <c r="L22" s="678"/>
      <c r="M22" s="678" t="s">
        <v>473</v>
      </c>
      <c r="N22" s="678"/>
    </row>
    <row r="23" spans="1:14" ht="21">
      <c r="A23" s="679" t="s">
        <v>485</v>
      </c>
      <c r="B23" s="679"/>
      <c r="C23" s="679" t="s">
        <v>485</v>
      </c>
      <c r="D23" s="679"/>
      <c r="E23" s="679"/>
      <c r="F23" s="679" t="s">
        <v>486</v>
      </c>
      <c r="G23" s="679"/>
      <c r="H23" s="679"/>
      <c r="I23" s="679" t="s">
        <v>487</v>
      </c>
      <c r="J23" s="679"/>
      <c r="K23" s="679"/>
      <c r="L23" s="679"/>
      <c r="M23" s="679" t="s">
        <v>487</v>
      </c>
      <c r="N23" s="679"/>
    </row>
    <row r="24" spans="1:14" ht="21">
      <c r="A24" s="679" t="s">
        <v>488</v>
      </c>
      <c r="B24" s="679"/>
      <c r="C24" s="680">
        <v>48</v>
      </c>
      <c r="D24" s="680"/>
      <c r="E24" s="680"/>
      <c r="F24" s="681">
        <v>140</v>
      </c>
      <c r="G24" s="681"/>
      <c r="H24" s="681"/>
      <c r="I24" s="682">
        <v>0.126</v>
      </c>
      <c r="J24" s="682"/>
      <c r="K24" s="682"/>
      <c r="L24" s="682"/>
      <c r="M24" s="683">
        <v>0.12</v>
      </c>
      <c r="N24" s="683"/>
    </row>
    <row r="25" spans="1:14" ht="21">
      <c r="A25" s="679" t="s">
        <v>489</v>
      </c>
      <c r="B25" s="679"/>
      <c r="C25" s="680">
        <v>32</v>
      </c>
      <c r="D25" s="680"/>
      <c r="E25" s="680"/>
      <c r="F25" s="681">
        <v>140</v>
      </c>
      <c r="G25" s="681"/>
      <c r="H25" s="681"/>
      <c r="I25" s="682">
        <v>0.212</v>
      </c>
      <c r="J25" s="682"/>
      <c r="K25" s="682"/>
      <c r="L25" s="682"/>
      <c r="M25" s="683">
        <v>0.18</v>
      </c>
      <c r="N25" s="683"/>
    </row>
    <row r="26" spans="1:14" ht="21">
      <c r="A26" s="679" t="s">
        <v>490</v>
      </c>
      <c r="B26" s="679"/>
      <c r="C26" s="680">
        <v>24</v>
      </c>
      <c r="D26" s="680"/>
      <c r="E26" s="680"/>
      <c r="F26" s="681">
        <v>250</v>
      </c>
      <c r="G26" s="681"/>
      <c r="H26" s="681"/>
      <c r="I26" s="682">
        <v>0.322</v>
      </c>
      <c r="J26" s="682"/>
      <c r="K26" s="682"/>
      <c r="L26" s="682"/>
      <c r="M26" s="683">
        <v>0.25</v>
      </c>
      <c r="N26" s="683"/>
    </row>
    <row r="27" spans="1:14" ht="21">
      <c r="A27" s="679" t="s">
        <v>491</v>
      </c>
      <c r="B27" s="679"/>
      <c r="C27" s="680">
        <v>24</v>
      </c>
      <c r="D27" s="680"/>
      <c r="E27" s="680"/>
      <c r="F27" s="681">
        <v>345</v>
      </c>
      <c r="G27" s="681"/>
      <c r="H27" s="681"/>
      <c r="I27" s="682">
        <v>0.442</v>
      </c>
      <c r="J27" s="682"/>
      <c r="K27" s="682"/>
      <c r="L27" s="682"/>
      <c r="M27" s="683">
        <v>0.32</v>
      </c>
      <c r="N27" s="683"/>
    </row>
    <row r="28" spans="1:14" ht="21">
      <c r="A28" s="679" t="s">
        <v>492</v>
      </c>
      <c r="B28" s="679"/>
      <c r="C28" s="680">
        <v>18</v>
      </c>
      <c r="D28" s="680"/>
      <c r="E28" s="680"/>
      <c r="F28" s="681">
        <v>421</v>
      </c>
      <c r="G28" s="681"/>
      <c r="H28" s="681"/>
      <c r="I28" s="682">
        <v>0.77</v>
      </c>
      <c r="J28" s="682"/>
      <c r="K28" s="682"/>
      <c r="L28" s="682"/>
      <c r="M28" s="683">
        <v>0.5</v>
      </c>
      <c r="N28" s="683"/>
    </row>
    <row r="29" spans="1:14" ht="21">
      <c r="A29" s="679" t="s">
        <v>493</v>
      </c>
      <c r="B29" s="679"/>
      <c r="C29" s="680">
        <v>10</v>
      </c>
      <c r="D29" s="680"/>
      <c r="E29" s="680"/>
      <c r="F29" s="681">
        <v>510</v>
      </c>
      <c r="G29" s="681"/>
      <c r="H29" s="681"/>
      <c r="I29" s="682">
        <v>1.169</v>
      </c>
      <c r="J29" s="682"/>
      <c r="K29" s="682"/>
      <c r="L29" s="682"/>
      <c r="M29" s="683">
        <v>0.75</v>
      </c>
      <c r="N29" s="683"/>
    </row>
    <row r="30" spans="1:14" ht="21">
      <c r="A30" s="679" t="s">
        <v>494</v>
      </c>
      <c r="B30" s="679"/>
      <c r="C30" s="680">
        <v>8</v>
      </c>
      <c r="D30" s="680"/>
      <c r="E30" s="680"/>
      <c r="F30" s="681">
        <v>575</v>
      </c>
      <c r="G30" s="681"/>
      <c r="H30" s="681"/>
      <c r="I30" s="682">
        <v>1.654</v>
      </c>
      <c r="J30" s="682"/>
      <c r="K30" s="682"/>
      <c r="L30" s="682"/>
      <c r="M30" s="683">
        <v>1</v>
      </c>
      <c r="N30" s="683"/>
    </row>
    <row r="31" spans="1:14" ht="21">
      <c r="A31" s="684" t="s">
        <v>495</v>
      </c>
      <c r="B31" s="684"/>
      <c r="C31" s="685">
        <v>5</v>
      </c>
      <c r="D31" s="685"/>
      <c r="E31" s="685"/>
      <c r="F31" s="686">
        <v>638</v>
      </c>
      <c r="G31" s="686"/>
      <c r="H31" s="686"/>
      <c r="I31" s="687">
        <v>2.542</v>
      </c>
      <c r="J31" s="687"/>
      <c r="K31" s="687"/>
      <c r="L31" s="687"/>
      <c r="M31" s="688">
        <v>1.45</v>
      </c>
      <c r="N31" s="688"/>
    </row>
  </sheetData>
  <sheetProtection/>
  <mergeCells count="68">
    <mergeCell ref="A30:B30"/>
    <mergeCell ref="C30:E30"/>
    <mergeCell ref="F30:H30"/>
    <mergeCell ref="I30:L30"/>
    <mergeCell ref="M30:N30"/>
    <mergeCell ref="A31:B31"/>
    <mergeCell ref="C31:E31"/>
    <mergeCell ref="F31:H31"/>
    <mergeCell ref="I31:L31"/>
    <mergeCell ref="M31:N31"/>
    <mergeCell ref="A28:B28"/>
    <mergeCell ref="C28:E28"/>
    <mergeCell ref="F28:H28"/>
    <mergeCell ref="I28:L28"/>
    <mergeCell ref="M28:N28"/>
    <mergeCell ref="A29:B29"/>
    <mergeCell ref="C29:E29"/>
    <mergeCell ref="F29:H29"/>
    <mergeCell ref="I29:L29"/>
    <mergeCell ref="M29:N29"/>
    <mergeCell ref="A26:B26"/>
    <mergeCell ref="C26:E26"/>
    <mergeCell ref="F26:H26"/>
    <mergeCell ref="I26:L26"/>
    <mergeCell ref="M26:N26"/>
    <mergeCell ref="A27:B27"/>
    <mergeCell ref="C27:E27"/>
    <mergeCell ref="F27:H27"/>
    <mergeCell ref="I27:L27"/>
    <mergeCell ref="M27:N27"/>
    <mergeCell ref="A24:B24"/>
    <mergeCell ref="C24:E24"/>
    <mergeCell ref="F24:H24"/>
    <mergeCell ref="I24:L24"/>
    <mergeCell ref="M24:N24"/>
    <mergeCell ref="A25:B25"/>
    <mergeCell ref="C25:E25"/>
    <mergeCell ref="F25:H25"/>
    <mergeCell ref="I25:L25"/>
    <mergeCell ref="M25:N25"/>
    <mergeCell ref="A22:B22"/>
    <mergeCell ref="C22:E22"/>
    <mergeCell ref="F22:H22"/>
    <mergeCell ref="I22:L22"/>
    <mergeCell ref="M22:N22"/>
    <mergeCell ref="A23:B23"/>
    <mergeCell ref="C23:E23"/>
    <mergeCell ref="F23:H23"/>
    <mergeCell ref="I23:L23"/>
    <mergeCell ref="M23:N23"/>
    <mergeCell ref="C13:D13"/>
    <mergeCell ref="F13:G13"/>
    <mergeCell ref="C20:D20"/>
    <mergeCell ref="F20:G20"/>
    <mergeCell ref="E21:F21"/>
    <mergeCell ref="H21:I21"/>
    <mergeCell ref="E8:F8"/>
    <mergeCell ref="B9:C9"/>
    <mergeCell ref="F9:G9"/>
    <mergeCell ref="B10:C10"/>
    <mergeCell ref="C12:D12"/>
    <mergeCell ref="F12:G12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937007874015748" top="0.7874015748031497" bottom="0.1968503937007874" header="0.31496062992125984" footer="0.31496062992125984"/>
  <pageSetup horizontalDpi="600" verticalDpi="600" orientation="landscape" scale="63" r:id="rId1"/>
  <headerFooter>
    <oddHeader>&amp;Rหน้าที่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20" zoomScaleSheetLayoutView="120" zoomScalePageLayoutView="0" workbookViewId="0" topLeftCell="A1">
      <selection activeCell="E6" sqref="E6"/>
    </sheetView>
  </sheetViews>
  <sheetFormatPr defaultColWidth="9.140625" defaultRowHeight="21.75"/>
  <cols>
    <col min="1" max="1" width="7.8515625" style="271" customWidth="1"/>
    <col min="2" max="2" width="22.8515625" style="271" customWidth="1"/>
    <col min="3" max="3" width="5.421875" style="271" customWidth="1"/>
    <col min="4" max="4" width="4.7109375" style="271" customWidth="1"/>
    <col min="5" max="5" width="10.8515625" style="271" customWidth="1"/>
    <col min="6" max="10" width="13.28125" style="271" customWidth="1"/>
    <col min="11" max="16384" width="9.140625" style="271" customWidth="1"/>
  </cols>
  <sheetData>
    <row r="1" spans="1:10" ht="21">
      <c r="A1" s="374" t="s">
        <v>496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1">
      <c r="A2" s="374" t="s">
        <v>497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4.25" customHeight="1">
      <c r="A3" s="689" t="s">
        <v>498</v>
      </c>
      <c r="B3" s="690"/>
      <c r="C3" s="690"/>
      <c r="D3" s="690"/>
      <c r="E3" s="690"/>
      <c r="F3" s="689" t="s">
        <v>499</v>
      </c>
      <c r="G3" s="693" t="s">
        <v>500</v>
      </c>
      <c r="H3" s="693" t="s">
        <v>501</v>
      </c>
      <c r="I3" s="693" t="s">
        <v>502</v>
      </c>
      <c r="J3" s="693" t="s">
        <v>503</v>
      </c>
    </row>
    <row r="4" spans="1:10" ht="14.25" customHeight="1">
      <c r="A4" s="691"/>
      <c r="B4" s="692"/>
      <c r="C4" s="692"/>
      <c r="D4" s="692"/>
      <c r="E4" s="692"/>
      <c r="F4" s="691"/>
      <c r="G4" s="694"/>
      <c r="H4" s="694"/>
      <c r="I4" s="694"/>
      <c r="J4" s="694"/>
    </row>
    <row r="5" spans="1:10" ht="21">
      <c r="A5" s="695" t="s">
        <v>504</v>
      </c>
      <c r="B5" s="696"/>
      <c r="C5" s="696"/>
      <c r="D5" s="696"/>
      <c r="E5" s="696"/>
      <c r="F5" s="375" t="s">
        <v>505</v>
      </c>
      <c r="G5" s="375" t="s">
        <v>506</v>
      </c>
      <c r="H5" s="376" t="s">
        <v>507</v>
      </c>
      <c r="I5" s="376" t="s">
        <v>508</v>
      </c>
      <c r="J5" s="376" t="s">
        <v>509</v>
      </c>
    </row>
    <row r="6" spans="1:10" ht="21">
      <c r="A6" s="377" t="s">
        <v>510</v>
      </c>
      <c r="B6" s="309"/>
      <c r="C6" s="304">
        <v>1.05</v>
      </c>
      <c r="D6" s="304" t="s">
        <v>408</v>
      </c>
      <c r="E6" s="378">
        <f>ราคาของ!K18</f>
        <v>2803.74</v>
      </c>
      <c r="F6" s="379">
        <f>ROUND($E$6*$C$6*0.4,2)</f>
        <v>1177.57</v>
      </c>
      <c r="G6" s="380">
        <f>ROUND($E$6*$C$6*0.35,2)</f>
        <v>1030.37</v>
      </c>
      <c r="H6" s="380">
        <f>ROUND($E$6*$C$6*0.32,2)</f>
        <v>942.06</v>
      </c>
      <c r="I6" s="380">
        <f>ROUND($E$6*$C$6*0.29,2)</f>
        <v>853.74</v>
      </c>
      <c r="J6" s="380">
        <f>ROUND($E$6*$C$6*0.24,2)</f>
        <v>706.54</v>
      </c>
    </row>
    <row r="7" spans="1:10" ht="21">
      <c r="A7" s="377" t="s">
        <v>511</v>
      </c>
      <c r="B7" s="309"/>
      <c r="C7" s="381">
        <v>1.2</v>
      </c>
      <c r="D7" s="304" t="s">
        <v>408</v>
      </c>
      <c r="E7" s="382">
        <f>ราคาของ!K19</f>
        <v>535.84</v>
      </c>
      <c r="F7" s="379">
        <f>ROUND($E$7*$C$7*0.524,2)</f>
        <v>336.94</v>
      </c>
      <c r="G7" s="380">
        <f>ROUND($E$7*$C$7*0.572,2)</f>
        <v>367.8</v>
      </c>
      <c r="H7" s="380">
        <f>ROUND($E$7*$C$7*0.596,2)</f>
        <v>383.23</v>
      </c>
      <c r="I7" s="380">
        <f>ROUND($E$7*$C$7*0.62,2)</f>
        <v>398.66</v>
      </c>
      <c r="J7" s="380">
        <f>ROUND($E$7*$C$7*0.52,2)</f>
        <v>334.36</v>
      </c>
    </row>
    <row r="8" spans="1:10" ht="21">
      <c r="A8" s="377" t="s">
        <v>512</v>
      </c>
      <c r="B8" s="309"/>
      <c r="C8" s="304">
        <v>1.15</v>
      </c>
      <c r="D8" s="304" t="s">
        <v>408</v>
      </c>
      <c r="E8" s="382">
        <f>ราคาของ!K20</f>
        <v>605.46</v>
      </c>
      <c r="F8" s="379">
        <f>ROUND($E$8*$C$8*0.728,2)</f>
        <v>506.89</v>
      </c>
      <c r="G8" s="380">
        <f>ROUND($E$8*$C$8*0.736,2)</f>
        <v>512.46</v>
      </c>
      <c r="H8" s="380">
        <f>ROUND($E$8*$C$8*0.764,2)</f>
        <v>531.96</v>
      </c>
      <c r="I8" s="380">
        <f>ROUND($E$8*$C$8*0.725,2)</f>
        <v>504.8</v>
      </c>
      <c r="J8" s="380">
        <f>ROUND($E$8*$C$8*0.87,2)</f>
        <v>605.76</v>
      </c>
    </row>
    <row r="9" spans="1:11" ht="21">
      <c r="A9" s="377" t="s">
        <v>513</v>
      </c>
      <c r="B9" s="309"/>
      <c r="C9" s="309"/>
      <c r="D9" s="309"/>
      <c r="E9" s="304"/>
      <c r="F9" s="383"/>
      <c r="G9" s="383"/>
      <c r="H9" s="383">
        <v>398</v>
      </c>
      <c r="I9" s="383"/>
      <c r="J9" s="383">
        <v>398</v>
      </c>
      <c r="K9" s="384"/>
    </row>
    <row r="10" spans="1:10" ht="21">
      <c r="A10" s="695" t="s">
        <v>25</v>
      </c>
      <c r="B10" s="696"/>
      <c r="C10" s="696"/>
      <c r="D10" s="696"/>
      <c r="E10" s="696"/>
      <c r="F10" s="385"/>
      <c r="G10" s="385"/>
      <c r="H10" s="385">
        <f>ROUNDDOWN(SUM(H6:H9),2)</f>
        <v>2255.25</v>
      </c>
      <c r="I10" s="385"/>
      <c r="J10" s="385">
        <f>ROUNDDOWN(SUM(J6:J9),2)</f>
        <v>2044.66</v>
      </c>
    </row>
    <row r="11" spans="1:10" ht="21">
      <c r="A11" s="304"/>
      <c r="B11" s="304"/>
      <c r="C11" s="304"/>
      <c r="D11" s="304"/>
      <c r="E11" s="304"/>
      <c r="F11" s="386"/>
      <c r="G11" s="386"/>
      <c r="H11" s="386"/>
      <c r="I11" s="386"/>
      <c r="J11" s="386"/>
    </row>
    <row r="12" spans="1:10" ht="21">
      <c r="A12" s="304"/>
      <c r="B12" s="304"/>
      <c r="C12" s="304"/>
      <c r="D12" s="304"/>
      <c r="E12" s="304"/>
      <c r="F12" s="386"/>
      <c r="G12" s="386"/>
      <c r="H12" s="386"/>
      <c r="I12" s="386"/>
      <c r="J12" s="386"/>
    </row>
    <row r="13" spans="1:10" ht="21">
      <c r="A13" s="304"/>
      <c r="B13" s="304"/>
      <c r="C13" s="304"/>
      <c r="D13" s="304"/>
      <c r="E13" s="304"/>
      <c r="F13" s="386"/>
      <c r="G13" s="386"/>
      <c r="H13" s="386"/>
      <c r="I13" s="386"/>
      <c r="J13" s="386"/>
    </row>
    <row r="14" spans="1:10" ht="21">
      <c r="A14" s="304"/>
      <c r="B14" s="304"/>
      <c r="C14" s="304"/>
      <c r="D14" s="304"/>
      <c r="E14" s="304"/>
      <c r="F14" s="386"/>
      <c r="G14" s="386"/>
      <c r="H14" s="386"/>
      <c r="I14" s="386"/>
      <c r="J14" s="386"/>
    </row>
    <row r="15" spans="1:10" ht="21">
      <c r="A15" s="304"/>
      <c r="B15" s="304"/>
      <c r="C15" s="304"/>
      <c r="D15" s="304"/>
      <c r="E15" s="304"/>
      <c r="F15" s="386"/>
      <c r="G15" s="386"/>
      <c r="H15" s="386"/>
      <c r="I15" s="386"/>
      <c r="J15" s="386"/>
    </row>
    <row r="16" spans="1:10" ht="21">
      <c r="A16" s="304"/>
      <c r="B16" s="304"/>
      <c r="C16" s="304"/>
      <c r="D16" s="304"/>
      <c r="E16" s="304"/>
      <c r="F16" s="386"/>
      <c r="G16" s="386"/>
      <c r="H16" s="386"/>
      <c r="I16" s="386"/>
      <c r="J16" s="386"/>
    </row>
    <row r="17" spans="1:10" ht="21">
      <c r="A17" s="304"/>
      <c r="B17" s="304"/>
      <c r="C17" s="304"/>
      <c r="D17" s="304"/>
      <c r="E17" s="304"/>
      <c r="F17" s="386"/>
      <c r="G17" s="386"/>
      <c r="H17" s="386"/>
      <c r="I17" s="386"/>
      <c r="J17" s="386"/>
    </row>
    <row r="18" spans="1:10" ht="21">
      <c r="A18" s="304"/>
      <c r="B18" s="304"/>
      <c r="C18" s="304"/>
      <c r="D18" s="304"/>
      <c r="E18" s="304"/>
      <c r="F18" s="386"/>
      <c r="G18" s="386"/>
      <c r="H18" s="386"/>
      <c r="I18" s="386"/>
      <c r="J18" s="386"/>
    </row>
    <row r="19" spans="1:10" ht="21">
      <c r="A19" s="304"/>
      <c r="B19" s="304"/>
      <c r="C19" s="304"/>
      <c r="D19" s="304"/>
      <c r="E19" s="304"/>
      <c r="F19" s="386"/>
      <c r="G19" s="386"/>
      <c r="H19" s="386"/>
      <c r="I19" s="386"/>
      <c r="J19" s="386"/>
    </row>
    <row r="20" spans="1:10" ht="21">
      <c r="A20" s="304"/>
      <c r="B20" s="304"/>
      <c r="C20" s="304"/>
      <c r="D20" s="304"/>
      <c r="E20" s="304"/>
      <c r="F20" s="386"/>
      <c r="G20" s="386"/>
      <c r="H20" s="386"/>
      <c r="I20" s="386"/>
      <c r="J20" s="386"/>
    </row>
    <row r="21" spans="1:10" ht="21">
      <c r="A21" s="304"/>
      <c r="B21" s="304"/>
      <c r="C21" s="304"/>
      <c r="D21" s="304"/>
      <c r="E21" s="304"/>
      <c r="F21" s="386"/>
      <c r="G21" s="386"/>
      <c r="H21" s="386"/>
      <c r="I21" s="386"/>
      <c r="J21" s="386"/>
    </row>
    <row r="22" spans="1:10" ht="21">
      <c r="A22" s="304"/>
      <c r="B22" s="304"/>
      <c r="C22" s="304"/>
      <c r="D22" s="304"/>
      <c r="E22" s="304"/>
      <c r="F22" s="386"/>
      <c r="G22" s="386"/>
      <c r="H22" s="386"/>
      <c r="I22" s="386"/>
      <c r="J22" s="386"/>
    </row>
    <row r="23" spans="1:10" ht="21">
      <c r="A23" s="304"/>
      <c r="B23" s="304"/>
      <c r="C23" s="304"/>
      <c r="D23" s="304"/>
      <c r="E23" s="304"/>
      <c r="F23" s="386"/>
      <c r="G23" s="386"/>
      <c r="H23" s="386"/>
      <c r="I23" s="386"/>
      <c r="J23" s="386"/>
    </row>
    <row r="24" spans="1:10" ht="21">
      <c r="A24" s="304"/>
      <c r="B24" s="304"/>
      <c r="C24" s="304"/>
      <c r="D24" s="304"/>
      <c r="E24" s="304"/>
      <c r="F24" s="386"/>
      <c r="G24" s="386"/>
      <c r="H24" s="386"/>
      <c r="I24" s="386"/>
      <c r="J24" s="386"/>
    </row>
    <row r="25" spans="1:10" ht="21">
      <c r="A25" s="304"/>
      <c r="B25" s="304"/>
      <c r="C25" s="304"/>
      <c r="D25" s="304"/>
      <c r="E25" s="304"/>
      <c r="F25" s="386"/>
      <c r="G25" s="386"/>
      <c r="H25" s="386"/>
      <c r="I25" s="386"/>
      <c r="J25" s="386"/>
    </row>
    <row r="26" spans="1:10" ht="21">
      <c r="A26" s="304"/>
      <c r="B26" s="304"/>
      <c r="C26" s="304"/>
      <c r="D26" s="304"/>
      <c r="E26" s="304"/>
      <c r="F26" s="386"/>
      <c r="G26" s="386"/>
      <c r="H26" s="386"/>
      <c r="I26" s="386"/>
      <c r="J26" s="386"/>
    </row>
    <row r="27" spans="1:10" ht="21">
      <c r="A27" s="304"/>
      <c r="B27" s="304"/>
      <c r="C27" s="304"/>
      <c r="D27" s="304"/>
      <c r="E27" s="304"/>
      <c r="F27" s="386"/>
      <c r="G27" s="386"/>
      <c r="H27" s="386"/>
      <c r="I27" s="386"/>
      <c r="J27" s="386"/>
    </row>
    <row r="28" spans="1:10" ht="21">
      <c r="A28" s="304"/>
      <c r="B28" s="304"/>
      <c r="C28" s="304"/>
      <c r="D28" s="304"/>
      <c r="E28" s="304"/>
      <c r="F28" s="386"/>
      <c r="G28" s="386"/>
      <c r="H28" s="386"/>
      <c r="I28" s="386"/>
      <c r="J28" s="386"/>
    </row>
    <row r="29" spans="1:10" ht="21">
      <c r="A29" s="304"/>
      <c r="B29" s="304"/>
      <c r="C29" s="304"/>
      <c r="D29" s="304"/>
      <c r="E29" s="304"/>
      <c r="F29" s="386"/>
      <c r="G29" s="386"/>
      <c r="H29" s="386"/>
      <c r="I29" s="386"/>
      <c r="J29" s="386"/>
    </row>
    <row r="30" spans="1:10" ht="21">
      <c r="A30" s="304"/>
      <c r="B30" s="304"/>
      <c r="C30" s="304"/>
      <c r="D30" s="304"/>
      <c r="E30" s="304"/>
      <c r="F30" s="386"/>
      <c r="G30" s="386"/>
      <c r="H30" s="386"/>
      <c r="I30" s="386"/>
      <c r="J30" s="386"/>
    </row>
    <row r="31" spans="1:10" ht="21">
      <c r="A31" s="304"/>
      <c r="B31" s="304"/>
      <c r="C31" s="304"/>
      <c r="D31" s="304"/>
      <c r="E31" s="304"/>
      <c r="F31" s="386"/>
      <c r="G31" s="386"/>
      <c r="H31" s="386"/>
      <c r="I31" s="386"/>
      <c r="J31" s="386"/>
    </row>
    <row r="32" spans="1:10" ht="21">
      <c r="A32" s="304"/>
      <c r="B32" s="304"/>
      <c r="C32" s="304"/>
      <c r="D32" s="304"/>
      <c r="E32" s="304"/>
      <c r="F32" s="386"/>
      <c r="G32" s="386"/>
      <c r="H32" s="386"/>
      <c r="I32" s="386"/>
      <c r="J32" s="386"/>
    </row>
    <row r="33" spans="1:10" ht="21">
      <c r="A33" s="304"/>
      <c r="B33" s="304"/>
      <c r="C33" s="304"/>
      <c r="D33" s="304"/>
      <c r="E33" s="304"/>
      <c r="F33" s="386"/>
      <c r="G33" s="386"/>
      <c r="H33" s="386"/>
      <c r="I33" s="386"/>
      <c r="J33" s="386"/>
    </row>
    <row r="34" spans="1:10" ht="21">
      <c r="A34" s="304"/>
      <c r="B34" s="304"/>
      <c r="C34" s="304"/>
      <c r="D34" s="304"/>
      <c r="E34" s="304"/>
      <c r="F34" s="386"/>
      <c r="G34" s="386"/>
      <c r="H34" s="386"/>
      <c r="I34" s="386"/>
      <c r="J34" s="386"/>
    </row>
    <row r="35" spans="1:10" ht="21">
      <c r="A35" s="304"/>
      <c r="B35" s="304"/>
      <c r="C35" s="304"/>
      <c r="D35" s="304"/>
      <c r="E35" s="304"/>
      <c r="F35" s="386"/>
      <c r="G35" s="386"/>
      <c r="H35" s="386"/>
      <c r="I35" s="386"/>
      <c r="J35" s="386"/>
    </row>
    <row r="36" spans="1:10" ht="21">
      <c r="A36" s="304"/>
      <c r="B36" s="304"/>
      <c r="C36" s="304"/>
      <c r="D36" s="304"/>
      <c r="E36" s="304"/>
      <c r="F36" s="386"/>
      <c r="G36" s="386"/>
      <c r="H36" s="386"/>
      <c r="I36" s="386"/>
      <c r="J36" s="386"/>
    </row>
    <row r="37" spans="1:10" ht="21">
      <c r="A37" s="304"/>
      <c r="B37" s="304"/>
      <c r="C37" s="304"/>
      <c r="D37" s="304"/>
      <c r="E37" s="304"/>
      <c r="F37" s="386"/>
      <c r="G37" s="386"/>
      <c r="H37" s="386"/>
      <c r="I37" s="386"/>
      <c r="J37" s="386"/>
    </row>
    <row r="38" spans="1:10" ht="21">
      <c r="A38" s="304"/>
      <c r="B38" s="304"/>
      <c r="C38" s="304"/>
      <c r="D38" s="304"/>
      <c r="E38" s="304"/>
      <c r="F38" s="386"/>
      <c r="G38" s="386"/>
      <c r="H38" s="386"/>
      <c r="I38" s="386"/>
      <c r="J38" s="386"/>
    </row>
    <row r="39" spans="1:10" ht="21">
      <c r="A39" s="304"/>
      <c r="B39" s="304"/>
      <c r="C39" s="304"/>
      <c r="D39" s="304"/>
      <c r="E39" s="304"/>
      <c r="F39" s="386"/>
      <c r="G39" s="386"/>
      <c r="H39" s="386"/>
      <c r="I39" s="386"/>
      <c r="J39" s="386"/>
    </row>
    <row r="40" spans="1:10" ht="21">
      <c r="A40" s="304"/>
      <c r="B40" s="304"/>
      <c r="C40" s="304"/>
      <c r="D40" s="304"/>
      <c r="E40" s="304"/>
      <c r="F40" s="386"/>
      <c r="G40" s="386"/>
      <c r="H40" s="386"/>
      <c r="I40" s="386"/>
      <c r="J40" s="386"/>
    </row>
    <row r="41" spans="1:10" ht="21">
      <c r="A41" s="304"/>
      <c r="B41" s="304"/>
      <c r="C41" s="304"/>
      <c r="D41" s="304"/>
      <c r="E41" s="304"/>
      <c r="F41" s="386"/>
      <c r="G41" s="386"/>
      <c r="H41" s="386"/>
      <c r="I41" s="386"/>
      <c r="J41" s="386"/>
    </row>
    <row r="42" spans="1:10" ht="21">
      <c r="A42" s="304"/>
      <c r="B42" s="304"/>
      <c r="C42" s="304"/>
      <c r="D42" s="304"/>
      <c r="E42" s="304"/>
      <c r="F42" s="386"/>
      <c r="G42" s="386"/>
      <c r="H42" s="386"/>
      <c r="I42" s="386"/>
      <c r="J42" s="386"/>
    </row>
    <row r="43" spans="1:10" ht="21">
      <c r="A43" s="304"/>
      <c r="B43" s="304"/>
      <c r="C43" s="304"/>
      <c r="D43" s="304"/>
      <c r="E43" s="304"/>
      <c r="F43" s="386"/>
      <c r="G43" s="386"/>
      <c r="H43" s="386"/>
      <c r="I43" s="386"/>
      <c r="J43" s="386"/>
    </row>
    <row r="44" spans="1:10" ht="21">
      <c r="A44" s="304"/>
      <c r="B44" s="304"/>
      <c r="C44" s="304"/>
      <c r="D44" s="304"/>
      <c r="E44" s="304"/>
      <c r="F44" s="386"/>
      <c r="G44" s="386"/>
      <c r="H44" s="386"/>
      <c r="I44" s="386"/>
      <c r="J44" s="386"/>
    </row>
    <row r="45" spans="1:10" ht="21">
      <c r="A45" s="374" t="s">
        <v>514</v>
      </c>
      <c r="B45" s="296"/>
      <c r="C45" s="296"/>
      <c r="D45" s="296"/>
      <c r="E45" s="296"/>
      <c r="F45" s="296"/>
      <c r="G45" s="296"/>
      <c r="H45" s="296"/>
      <c r="I45" s="296"/>
      <c r="J45" s="296"/>
    </row>
    <row r="46" spans="1:10" ht="21">
      <c r="A46" s="689" t="s">
        <v>498</v>
      </c>
      <c r="B46" s="690"/>
      <c r="C46" s="690"/>
      <c r="D46" s="690"/>
      <c r="E46" s="690"/>
      <c r="F46" s="689" t="s">
        <v>515</v>
      </c>
      <c r="G46" s="693" t="s">
        <v>516</v>
      </c>
      <c r="H46" s="693" t="s">
        <v>517</v>
      </c>
      <c r="I46" s="693" t="s">
        <v>518</v>
      </c>
      <c r="J46" s="693" t="s">
        <v>519</v>
      </c>
    </row>
    <row r="47" spans="1:10" ht="21">
      <c r="A47" s="691"/>
      <c r="B47" s="692"/>
      <c r="C47" s="692"/>
      <c r="D47" s="692"/>
      <c r="E47" s="692"/>
      <c r="F47" s="691"/>
      <c r="G47" s="694"/>
      <c r="H47" s="694"/>
      <c r="I47" s="694"/>
      <c r="J47" s="694"/>
    </row>
    <row r="48" spans="1:10" ht="21">
      <c r="A48" s="377" t="s">
        <v>520</v>
      </c>
      <c r="B48" s="309"/>
      <c r="C48" s="304"/>
      <c r="D48" s="304"/>
      <c r="F48" s="387"/>
      <c r="G48" s="388"/>
      <c r="H48" s="380">
        <f>ราคาของ!K12</f>
        <v>2200</v>
      </c>
      <c r="I48" s="388"/>
      <c r="J48" s="388"/>
    </row>
    <row r="49" spans="1:10" ht="21">
      <c r="A49" s="389" t="s">
        <v>521</v>
      </c>
      <c r="B49" s="390"/>
      <c r="C49" s="390"/>
      <c r="D49" s="390"/>
      <c r="E49" s="391"/>
      <c r="F49" s="392"/>
      <c r="G49" s="392"/>
      <c r="H49" s="383"/>
      <c r="I49" s="383"/>
      <c r="J49" s="383"/>
    </row>
    <row r="50" spans="1:10" ht="21">
      <c r="A50" s="695" t="s">
        <v>25</v>
      </c>
      <c r="B50" s="696"/>
      <c r="C50" s="696"/>
      <c r="D50" s="696"/>
      <c r="E50" s="696"/>
      <c r="F50" s="379">
        <f>ROUND(SUM(F48:F49),2)</f>
        <v>0</v>
      </c>
      <c r="G50" s="379">
        <f>ROUND(SUM(G48:G49),2)</f>
        <v>0</v>
      </c>
      <c r="H50" s="379">
        <f>ROUND(SUM(H48:H49),2)</f>
        <v>2200</v>
      </c>
      <c r="I50" s="379">
        <f>ROUND(SUM(I48:I49),2)</f>
        <v>0</v>
      </c>
      <c r="J50" s="385">
        <f>ROUND(SUM(J48:J49),2)</f>
        <v>0</v>
      </c>
    </row>
  </sheetData>
  <sheetProtection/>
  <mergeCells count="15">
    <mergeCell ref="I46:I47"/>
    <mergeCell ref="J46:J47"/>
    <mergeCell ref="A50:E50"/>
    <mergeCell ref="A5:E5"/>
    <mergeCell ref="A10:E10"/>
    <mergeCell ref="A46:E47"/>
    <mergeCell ref="F46:F47"/>
    <mergeCell ref="G46:G47"/>
    <mergeCell ref="H46:H47"/>
    <mergeCell ref="A3:E4"/>
    <mergeCell ref="F3:F4"/>
    <mergeCell ref="G3:G4"/>
    <mergeCell ref="H3:H4"/>
    <mergeCell ref="I3:I4"/>
    <mergeCell ref="J3:J4"/>
  </mergeCells>
  <printOptions horizontalCentered="1"/>
  <pageMargins left="0.5905511811023623" right="0.1968503937007874" top="0.5905511811023623" bottom="0" header="0.31496062992125984" footer="0.31496062992125984"/>
  <pageSetup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G22" sqref="G22"/>
    </sheetView>
  </sheetViews>
  <sheetFormatPr defaultColWidth="9.140625" defaultRowHeight="21.75"/>
  <cols>
    <col min="1" max="1" width="5.8515625" style="0" customWidth="1"/>
    <col min="2" max="2" width="34.140625" style="0" customWidth="1"/>
    <col min="3" max="3" width="8.28125" style="0" customWidth="1"/>
    <col min="4" max="4" width="10.140625" style="0" bestFit="1" customWidth="1"/>
    <col min="5" max="5" width="15.140625" style="0" customWidth="1"/>
    <col min="6" max="6" width="9.421875" style="0" customWidth="1"/>
    <col min="7" max="7" width="8.00390625" style="0" customWidth="1"/>
    <col min="8" max="8" width="8.7109375" style="0" customWidth="1"/>
    <col min="9" max="9" width="11.57421875" style="0" customWidth="1"/>
    <col min="10" max="10" width="13.7109375" style="0" customWidth="1"/>
  </cols>
  <sheetData>
    <row r="1" spans="1:10" ht="21.75">
      <c r="A1" s="667" t="str">
        <f>'1ปร.4(งานอาคาร)'!A2:J2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21.75">
      <c r="A2" s="667" t="str">
        <f>'1ปร.4(งานอาคาร)'!A3:J3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21.75">
      <c r="A3" s="667" t="str">
        <f>'1ปร.4(งานอาคาร)'!A4:J4</f>
        <v>สถานที่ก่อสร้าง : บ้านค้างฮ่อ  หมู่ที่ 3  ตำบลป่ากลาง  อำเภอปัว จังหวัดน่าน</v>
      </c>
      <c r="B3" s="667"/>
      <c r="C3" s="667"/>
      <c r="D3" s="667"/>
      <c r="E3" s="667"/>
      <c r="F3" s="667"/>
      <c r="G3" s="667"/>
      <c r="H3" s="667"/>
      <c r="I3" s="667"/>
      <c r="J3" s="667"/>
    </row>
    <row r="4" spans="1:10" ht="21.75">
      <c r="A4" s="667" t="str">
        <f>'1ปร.4(งานอาคาร)'!A5:J5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4" s="667"/>
      <c r="C4" s="667"/>
      <c r="D4" s="667"/>
      <c r="E4" s="667"/>
      <c r="F4" s="667"/>
      <c r="G4" s="667"/>
      <c r="H4" s="667"/>
      <c r="I4" s="667"/>
      <c r="J4" s="667"/>
    </row>
    <row r="5" spans="1:10" ht="21.75">
      <c r="A5" s="667" t="str">
        <f>'1ปร.4(งานอาคาร)'!A6:J6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5" s="667"/>
      <c r="C5" s="667"/>
      <c r="D5" s="667"/>
      <c r="E5" s="667"/>
      <c r="F5" s="667"/>
      <c r="G5" s="667"/>
      <c r="H5" s="667"/>
      <c r="I5" s="667"/>
      <c r="J5" s="667"/>
    </row>
    <row r="6" spans="1:10" ht="21.75">
      <c r="A6" s="667" t="str">
        <f>'1ปร.4(งานอาคาร)'!A7:J7</f>
        <v>                       3. วางท่อ คสล.  ขนาด Ø 0.40 เมตร  ความยาว 10.00 เมตร</v>
      </c>
      <c r="B6" s="667"/>
      <c r="C6" s="667"/>
      <c r="D6" s="667"/>
      <c r="E6" s="667"/>
      <c r="F6" s="667"/>
      <c r="G6" s="667"/>
      <c r="H6" s="667"/>
      <c r="I6" s="667"/>
      <c r="J6" s="667"/>
    </row>
    <row r="7" spans="1:10" ht="21.75">
      <c r="A7" s="416" t="str">
        <f>'1ปร.4(งานอาคาร)'!A8</f>
        <v>รายละเอียดแบบ :แบบองค์การบริหารส่วนตำบลป่ากลาง  เลขที่   3/2562 จำนวน  6  แผ่น</v>
      </c>
      <c r="B7" s="416"/>
      <c r="C7" s="416"/>
      <c r="D7" s="416"/>
      <c r="E7" s="416"/>
      <c r="F7" s="416" t="str">
        <f>ราคาของ!H8</f>
        <v>ราคาน้ำมันเฉลี่ยที่อำเภอเมือง  27.00 - 27.99  บาท/ลิตร</v>
      </c>
      <c r="G7" s="416"/>
      <c r="H7" s="416"/>
      <c r="I7" s="416"/>
      <c r="J7" s="416"/>
    </row>
    <row r="8" spans="1:10" ht="21.75">
      <c r="A8" s="416"/>
      <c r="B8" s="416"/>
      <c r="C8" s="416"/>
      <c r="D8" s="416"/>
      <c r="E8" s="416"/>
      <c r="F8" s="416"/>
      <c r="G8" s="416"/>
      <c r="H8" s="416"/>
      <c r="I8" s="416"/>
      <c r="J8" s="416"/>
    </row>
    <row r="9" spans="1:10" ht="23.25">
      <c r="A9" s="272">
        <v>1</v>
      </c>
      <c r="B9" s="393" t="s">
        <v>522</v>
      </c>
      <c r="C9" s="394"/>
      <c r="D9" s="395"/>
      <c r="E9" s="396"/>
      <c r="F9" s="394"/>
      <c r="G9" s="396"/>
      <c r="H9" s="396"/>
      <c r="I9" s="397"/>
      <c r="J9" s="398"/>
    </row>
    <row r="10" spans="1:10" ht="23.25">
      <c r="A10" s="272"/>
      <c r="B10" s="329" t="s">
        <v>523</v>
      </c>
      <c r="C10" s="329"/>
      <c r="D10" s="329"/>
      <c r="E10" s="337"/>
      <c r="F10" s="340"/>
      <c r="G10" s="396"/>
      <c r="H10" s="396" t="s">
        <v>524</v>
      </c>
      <c r="I10" s="399">
        <f>ราคาของ!K19</f>
        <v>535.84</v>
      </c>
      <c r="J10" s="398" t="s">
        <v>525</v>
      </c>
    </row>
    <row r="11" spans="1:10" ht="23.25">
      <c r="A11" s="272"/>
      <c r="B11" s="400" t="s">
        <v>526</v>
      </c>
      <c r="C11" s="401"/>
      <c r="D11" s="402">
        <v>0</v>
      </c>
      <c r="E11" s="403" t="s">
        <v>527</v>
      </c>
      <c r="G11" s="396"/>
      <c r="H11" s="396" t="s">
        <v>524</v>
      </c>
      <c r="I11" s="404">
        <v>0</v>
      </c>
      <c r="J11" s="398" t="s">
        <v>525</v>
      </c>
    </row>
    <row r="12" spans="1:10" ht="23.25">
      <c r="A12" s="272"/>
      <c r="B12" s="401" t="s">
        <v>528</v>
      </c>
      <c r="C12" s="401"/>
      <c r="D12" s="401"/>
      <c r="E12" s="396"/>
      <c r="F12" s="403"/>
      <c r="G12" s="396"/>
      <c r="H12" s="396"/>
      <c r="I12" s="405">
        <f>ROUND(SUM(I10:I11),2)</f>
        <v>535.84</v>
      </c>
      <c r="J12" s="398" t="s">
        <v>525</v>
      </c>
    </row>
    <row r="13" spans="1:10" ht="23.25">
      <c r="A13" s="272"/>
      <c r="B13" s="401" t="s">
        <v>529</v>
      </c>
      <c r="C13" s="401"/>
      <c r="D13" s="406">
        <f>I12</f>
        <v>535.84</v>
      </c>
      <c r="E13" s="396"/>
      <c r="F13" s="403"/>
      <c r="G13" s="396"/>
      <c r="H13" s="396" t="s">
        <v>524</v>
      </c>
      <c r="I13" s="407">
        <f>ROUND(D13*1.25,2)</f>
        <v>669.8</v>
      </c>
      <c r="J13" s="398" t="s">
        <v>413</v>
      </c>
    </row>
    <row r="14" spans="1:10" ht="23.25">
      <c r="A14" s="272"/>
      <c r="B14" s="329" t="s">
        <v>530</v>
      </c>
      <c r="C14" s="329"/>
      <c r="D14" s="329"/>
      <c r="E14" s="337"/>
      <c r="F14" s="340"/>
      <c r="G14" s="396"/>
      <c r="H14" s="396" t="s">
        <v>524</v>
      </c>
      <c r="I14" s="408">
        <v>0</v>
      </c>
      <c r="J14" s="398" t="s">
        <v>413</v>
      </c>
    </row>
    <row r="15" spans="1:10" ht="23.25">
      <c r="A15" s="272"/>
      <c r="B15" s="409" t="s">
        <v>531</v>
      </c>
      <c r="C15" s="401"/>
      <c r="D15" s="401"/>
      <c r="E15" s="396"/>
      <c r="F15" s="403"/>
      <c r="G15" s="396"/>
      <c r="H15" s="396"/>
      <c r="I15" s="369">
        <f>ROUND(SUM(I13:I14),2)</f>
        <v>669.8</v>
      </c>
      <c r="J15" s="398" t="s">
        <v>525</v>
      </c>
    </row>
    <row r="16" spans="1:10" ht="24" thickBot="1">
      <c r="A16" s="272"/>
      <c r="B16" s="271"/>
      <c r="C16" s="271"/>
      <c r="D16" s="271"/>
      <c r="E16" s="271"/>
      <c r="F16" s="401" t="s">
        <v>435</v>
      </c>
      <c r="G16" s="271"/>
      <c r="H16" s="271"/>
      <c r="I16" s="410">
        <f>ROUNDDOWN(I15,0)</f>
        <v>669</v>
      </c>
      <c r="J16" s="398" t="s">
        <v>525</v>
      </c>
    </row>
    <row r="17" ht="22.5" thickTop="1"/>
    <row r="24" ht="21.75">
      <c r="J24" s="411"/>
    </row>
  </sheetData>
  <sheetProtection/>
  <mergeCells count="6">
    <mergeCell ref="A1:J1"/>
    <mergeCell ref="A2:J2"/>
    <mergeCell ref="A3:J3"/>
    <mergeCell ref="A4:J4"/>
    <mergeCell ref="A5:J5"/>
    <mergeCell ref="A6:J6"/>
  </mergeCells>
  <printOptions horizontalCentered="1"/>
  <pageMargins left="0.984251968503937" right="0.3937007874015748" top="0.7874015748031497" bottom="0.1968503937007874" header="0.31496062992125984" footer="0.31496062992125984"/>
  <pageSetup horizontalDpi="600" verticalDpi="600" orientation="landscape" r:id="rId1"/>
  <headerFooter>
    <oddHeader>&amp;Rหน้าที่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1">
      <selection activeCell="I6" sqref="I6"/>
    </sheetView>
  </sheetViews>
  <sheetFormatPr defaultColWidth="9.140625" defaultRowHeight="21.75"/>
  <cols>
    <col min="1" max="1" width="9.140625" style="271" customWidth="1"/>
    <col min="2" max="2" width="88.00390625" style="271" customWidth="1"/>
    <col min="3" max="16384" width="9.140625" style="271" customWidth="1"/>
  </cols>
  <sheetData>
    <row r="1" spans="1:6" ht="21">
      <c r="A1" s="697" t="s">
        <v>561</v>
      </c>
      <c r="B1" s="697"/>
      <c r="C1" s="697"/>
      <c r="D1" s="697"/>
      <c r="E1" s="697"/>
      <c r="F1" s="697"/>
    </row>
    <row r="2" spans="1:6" ht="42">
      <c r="A2" s="436" t="s">
        <v>562</v>
      </c>
      <c r="B2" s="436" t="s">
        <v>0</v>
      </c>
      <c r="C2" s="436" t="s">
        <v>2</v>
      </c>
      <c r="D2" s="436" t="s">
        <v>563</v>
      </c>
      <c r="E2" s="437" t="s">
        <v>564</v>
      </c>
      <c r="F2" s="437" t="s">
        <v>565</v>
      </c>
    </row>
    <row r="3" spans="1:6" ht="42">
      <c r="A3" s="438">
        <v>1</v>
      </c>
      <c r="B3" s="439" t="s">
        <v>566</v>
      </c>
      <c r="C3" s="438" t="s">
        <v>11</v>
      </c>
      <c r="D3" s="440" t="s">
        <v>567</v>
      </c>
      <c r="E3" s="440" t="s">
        <v>568</v>
      </c>
      <c r="F3" s="440" t="s">
        <v>569</v>
      </c>
    </row>
    <row r="4" spans="1:6" ht="42">
      <c r="A4" s="441">
        <v>2</v>
      </c>
      <c r="B4" s="442" t="s">
        <v>570</v>
      </c>
      <c r="C4" s="441" t="s">
        <v>11</v>
      </c>
      <c r="D4" s="443" t="s">
        <v>571</v>
      </c>
      <c r="E4" s="443" t="s">
        <v>572</v>
      </c>
      <c r="F4" s="443" t="s">
        <v>569</v>
      </c>
    </row>
    <row r="5" spans="1:6" ht="42">
      <c r="A5" s="438">
        <v>3</v>
      </c>
      <c r="B5" s="439" t="s">
        <v>573</v>
      </c>
      <c r="C5" s="438" t="s">
        <v>11</v>
      </c>
      <c r="D5" s="440" t="s">
        <v>574</v>
      </c>
      <c r="E5" s="440" t="s">
        <v>575</v>
      </c>
      <c r="F5" s="440" t="s">
        <v>569</v>
      </c>
    </row>
    <row r="6" spans="1:6" ht="42">
      <c r="A6" s="441">
        <v>4</v>
      </c>
      <c r="B6" s="442" t="s">
        <v>576</v>
      </c>
      <c r="C6" s="441" t="s">
        <v>11</v>
      </c>
      <c r="D6" s="443" t="s">
        <v>577</v>
      </c>
      <c r="E6" s="443" t="s">
        <v>578</v>
      </c>
      <c r="F6" s="443" t="s">
        <v>569</v>
      </c>
    </row>
    <row r="7" spans="1:6" ht="42">
      <c r="A7" s="438">
        <v>5</v>
      </c>
      <c r="B7" s="439" t="s">
        <v>579</v>
      </c>
      <c r="C7" s="438" t="s">
        <v>11</v>
      </c>
      <c r="D7" s="440" t="s">
        <v>580</v>
      </c>
      <c r="E7" s="440" t="s">
        <v>581</v>
      </c>
      <c r="F7" s="440" t="s">
        <v>569</v>
      </c>
    </row>
    <row r="8" spans="1:6" ht="42">
      <c r="A8" s="441">
        <v>6</v>
      </c>
      <c r="B8" s="442" t="s">
        <v>582</v>
      </c>
      <c r="C8" s="441" t="s">
        <v>11</v>
      </c>
      <c r="D8" s="443" t="s">
        <v>583</v>
      </c>
      <c r="E8" s="443" t="s">
        <v>584</v>
      </c>
      <c r="F8" s="443" t="s">
        <v>569</v>
      </c>
    </row>
    <row r="9" spans="1:6" ht="42">
      <c r="A9" s="438">
        <v>7</v>
      </c>
      <c r="B9" s="439" t="s">
        <v>585</v>
      </c>
      <c r="C9" s="438" t="s">
        <v>11</v>
      </c>
      <c r="D9" s="440" t="s">
        <v>586</v>
      </c>
      <c r="E9" s="440" t="s">
        <v>587</v>
      </c>
      <c r="F9" s="440" t="s">
        <v>569</v>
      </c>
    </row>
    <row r="10" spans="1:6" ht="42">
      <c r="A10" s="441">
        <v>8</v>
      </c>
      <c r="B10" s="442" t="s">
        <v>588</v>
      </c>
      <c r="C10" s="441" t="s">
        <v>11</v>
      </c>
      <c r="D10" s="443" t="s">
        <v>589</v>
      </c>
      <c r="E10" s="443" t="s">
        <v>590</v>
      </c>
      <c r="F10" s="443" t="s">
        <v>569</v>
      </c>
    </row>
    <row r="11" spans="1:6" ht="21">
      <c r="A11" s="438">
        <v>9</v>
      </c>
      <c r="B11" s="439" t="s">
        <v>591</v>
      </c>
      <c r="C11" s="438" t="s">
        <v>592</v>
      </c>
      <c r="D11" s="440" t="s">
        <v>593</v>
      </c>
      <c r="E11" s="440" t="s">
        <v>594</v>
      </c>
      <c r="F11" s="440" t="s">
        <v>569</v>
      </c>
    </row>
    <row r="12" spans="1:6" ht="42">
      <c r="A12" s="441">
        <v>10</v>
      </c>
      <c r="B12" s="442" t="s">
        <v>595</v>
      </c>
      <c r="C12" s="441" t="s">
        <v>27</v>
      </c>
      <c r="D12" s="443" t="s">
        <v>596</v>
      </c>
      <c r="E12" s="443" t="s">
        <v>597</v>
      </c>
      <c r="F12" s="443" t="s">
        <v>569</v>
      </c>
    </row>
    <row r="13" spans="1:6" ht="42">
      <c r="A13" s="438">
        <v>11</v>
      </c>
      <c r="B13" s="439" t="s">
        <v>598</v>
      </c>
      <c r="C13" s="438" t="s">
        <v>27</v>
      </c>
      <c r="D13" s="440" t="s">
        <v>599</v>
      </c>
      <c r="E13" s="440" t="s">
        <v>600</v>
      </c>
      <c r="F13" s="440" t="s">
        <v>569</v>
      </c>
    </row>
    <row r="14" spans="1:6" ht="42">
      <c r="A14" s="441">
        <v>12</v>
      </c>
      <c r="B14" s="442" t="s">
        <v>601</v>
      </c>
      <c r="C14" s="441" t="s">
        <v>27</v>
      </c>
      <c r="D14" s="443" t="s">
        <v>602</v>
      </c>
      <c r="E14" s="443" t="s">
        <v>603</v>
      </c>
      <c r="F14" s="443" t="s">
        <v>569</v>
      </c>
    </row>
    <row r="15" spans="1:6" ht="42">
      <c r="A15" s="438">
        <v>13</v>
      </c>
      <c r="B15" s="439" t="s">
        <v>604</v>
      </c>
      <c r="C15" s="438" t="s">
        <v>27</v>
      </c>
      <c r="D15" s="440" t="s">
        <v>605</v>
      </c>
      <c r="E15" s="440" t="s">
        <v>606</v>
      </c>
      <c r="F15" s="440" t="s">
        <v>569</v>
      </c>
    </row>
    <row r="16" spans="1:6" ht="42">
      <c r="A16" s="441">
        <v>14</v>
      </c>
      <c r="B16" s="442" t="s">
        <v>607</v>
      </c>
      <c r="C16" s="441" t="s">
        <v>27</v>
      </c>
      <c r="D16" s="443" t="s">
        <v>608</v>
      </c>
      <c r="E16" s="443" t="s">
        <v>609</v>
      </c>
      <c r="F16" s="443" t="s">
        <v>569</v>
      </c>
    </row>
    <row r="17" spans="1:6" ht="42">
      <c r="A17" s="438">
        <v>15</v>
      </c>
      <c r="B17" s="439" t="s">
        <v>610</v>
      </c>
      <c r="C17" s="438" t="s">
        <v>27</v>
      </c>
      <c r="D17" s="440" t="s">
        <v>611</v>
      </c>
      <c r="E17" s="440" t="s">
        <v>612</v>
      </c>
      <c r="F17" s="440" t="s">
        <v>569</v>
      </c>
    </row>
    <row r="18" spans="1:6" ht="42">
      <c r="A18" s="441">
        <v>16</v>
      </c>
      <c r="B18" s="442" t="s">
        <v>613</v>
      </c>
      <c r="C18" s="441" t="s">
        <v>27</v>
      </c>
      <c r="D18" s="443" t="s">
        <v>614</v>
      </c>
      <c r="E18" s="443" t="s">
        <v>615</v>
      </c>
      <c r="F18" s="443" t="s">
        <v>569</v>
      </c>
    </row>
    <row r="19" spans="1:6" ht="42">
      <c r="A19" s="438">
        <v>17</v>
      </c>
      <c r="B19" s="439" t="s">
        <v>616</v>
      </c>
      <c r="C19" s="438" t="s">
        <v>27</v>
      </c>
      <c r="D19" s="440" t="s">
        <v>617</v>
      </c>
      <c r="E19" s="440" t="s">
        <v>618</v>
      </c>
      <c r="F19" s="440" t="s">
        <v>569</v>
      </c>
    </row>
    <row r="20" spans="1:6" ht="42">
      <c r="A20" s="441">
        <v>18</v>
      </c>
      <c r="B20" s="442" t="s">
        <v>619</v>
      </c>
      <c r="C20" s="441" t="s">
        <v>27</v>
      </c>
      <c r="D20" s="443" t="s">
        <v>620</v>
      </c>
      <c r="E20" s="443" t="s">
        <v>621</v>
      </c>
      <c r="F20" s="443" t="s">
        <v>569</v>
      </c>
    </row>
    <row r="21" spans="1:6" ht="42">
      <c r="A21" s="438">
        <v>19</v>
      </c>
      <c r="B21" s="439" t="s">
        <v>622</v>
      </c>
      <c r="C21" s="438" t="s">
        <v>186</v>
      </c>
      <c r="D21" s="440" t="s">
        <v>623</v>
      </c>
      <c r="E21" s="440" t="s">
        <v>624</v>
      </c>
      <c r="F21" s="440" t="s">
        <v>625</v>
      </c>
    </row>
    <row r="22" spans="1:6" ht="42">
      <c r="A22" s="441">
        <v>20</v>
      </c>
      <c r="B22" s="442" t="s">
        <v>626</v>
      </c>
      <c r="C22" s="441" t="s">
        <v>186</v>
      </c>
      <c r="D22" s="443" t="s">
        <v>627</v>
      </c>
      <c r="E22" s="443" t="s">
        <v>628</v>
      </c>
      <c r="F22" s="443" t="s">
        <v>629</v>
      </c>
    </row>
    <row r="23" spans="1:6" ht="42">
      <c r="A23" s="438">
        <v>21</v>
      </c>
      <c r="B23" s="439" t="s">
        <v>630</v>
      </c>
      <c r="C23" s="438" t="s">
        <v>186</v>
      </c>
      <c r="D23" s="440" t="s">
        <v>631</v>
      </c>
      <c r="E23" s="440" t="s">
        <v>632</v>
      </c>
      <c r="F23" s="440" t="s">
        <v>633</v>
      </c>
    </row>
    <row r="24" spans="1:6" ht="42">
      <c r="A24" s="441">
        <v>22</v>
      </c>
      <c r="B24" s="442" t="s">
        <v>634</v>
      </c>
      <c r="C24" s="441" t="s">
        <v>186</v>
      </c>
      <c r="D24" s="443" t="s">
        <v>635</v>
      </c>
      <c r="E24" s="443" t="s">
        <v>636</v>
      </c>
      <c r="F24" s="443" t="s">
        <v>625</v>
      </c>
    </row>
    <row r="25" spans="1:6" ht="42">
      <c r="A25" s="438">
        <v>29</v>
      </c>
      <c r="B25" s="439" t="s">
        <v>637</v>
      </c>
      <c r="C25" s="438" t="s">
        <v>186</v>
      </c>
      <c r="D25" s="440" t="s">
        <v>638</v>
      </c>
      <c r="E25" s="440" t="s">
        <v>632</v>
      </c>
      <c r="F25" s="440" t="s">
        <v>639</v>
      </c>
    </row>
    <row r="26" spans="1:6" ht="42">
      <c r="A26" s="441">
        <v>30</v>
      </c>
      <c r="B26" s="442" t="s">
        <v>640</v>
      </c>
      <c r="C26" s="441" t="s">
        <v>186</v>
      </c>
      <c r="D26" s="443" t="s">
        <v>641</v>
      </c>
      <c r="E26" s="443" t="s">
        <v>642</v>
      </c>
      <c r="F26" s="443" t="s">
        <v>643</v>
      </c>
    </row>
    <row r="27" spans="1:6" ht="42">
      <c r="A27" s="438">
        <v>31</v>
      </c>
      <c r="B27" s="439" t="s">
        <v>644</v>
      </c>
      <c r="C27" s="438" t="s">
        <v>186</v>
      </c>
      <c r="D27" s="440" t="s">
        <v>645</v>
      </c>
      <c r="E27" s="440" t="s">
        <v>646</v>
      </c>
      <c r="F27" s="440" t="s">
        <v>647</v>
      </c>
    </row>
    <row r="28" spans="1:6" ht="42">
      <c r="A28" s="441">
        <v>32</v>
      </c>
      <c r="B28" s="442" t="s">
        <v>648</v>
      </c>
      <c r="C28" s="441" t="s">
        <v>186</v>
      </c>
      <c r="D28" s="443" t="s">
        <v>649</v>
      </c>
      <c r="E28" s="443" t="s">
        <v>650</v>
      </c>
      <c r="F28" s="443" t="s">
        <v>651</v>
      </c>
    </row>
    <row r="29" spans="1:6" ht="42">
      <c r="A29" s="438">
        <v>33</v>
      </c>
      <c r="B29" s="439" t="s">
        <v>652</v>
      </c>
      <c r="C29" s="438" t="s">
        <v>186</v>
      </c>
      <c r="D29" s="440" t="s">
        <v>653</v>
      </c>
      <c r="E29" s="440" t="s">
        <v>654</v>
      </c>
      <c r="F29" s="440" t="s">
        <v>655</v>
      </c>
    </row>
    <row r="30" spans="1:6" ht="42">
      <c r="A30" s="441">
        <v>34</v>
      </c>
      <c r="B30" s="442" t="s">
        <v>656</v>
      </c>
      <c r="C30" s="441" t="s">
        <v>186</v>
      </c>
      <c r="D30" s="443" t="s">
        <v>657</v>
      </c>
      <c r="E30" s="443" t="s">
        <v>658</v>
      </c>
      <c r="F30" s="443" t="s">
        <v>659</v>
      </c>
    </row>
    <row r="31" spans="1:6" ht="21">
      <c r="A31" s="438">
        <v>35</v>
      </c>
      <c r="B31" s="439" t="s">
        <v>660</v>
      </c>
      <c r="C31" s="438" t="s">
        <v>26</v>
      </c>
      <c r="D31" s="440" t="s">
        <v>661</v>
      </c>
      <c r="E31" s="440" t="s">
        <v>662</v>
      </c>
      <c r="F31" s="440" t="s">
        <v>569</v>
      </c>
    </row>
    <row r="32" spans="1:6" ht="42">
      <c r="A32" s="441">
        <v>36</v>
      </c>
      <c r="B32" s="442" t="s">
        <v>663</v>
      </c>
      <c r="C32" s="441" t="s">
        <v>27</v>
      </c>
      <c r="D32" s="443" t="s">
        <v>664</v>
      </c>
      <c r="E32" s="443" t="s">
        <v>665</v>
      </c>
      <c r="F32" s="443" t="s">
        <v>666</v>
      </c>
    </row>
    <row r="33" spans="1:6" ht="42">
      <c r="A33" s="438">
        <v>37</v>
      </c>
      <c r="B33" s="439" t="s">
        <v>667</v>
      </c>
      <c r="C33" s="438" t="s">
        <v>27</v>
      </c>
      <c r="D33" s="440" t="s">
        <v>668</v>
      </c>
      <c r="E33" s="440" t="s">
        <v>669</v>
      </c>
      <c r="F33" s="440" t="s">
        <v>670</v>
      </c>
    </row>
    <row r="34" spans="1:6" ht="42">
      <c r="A34" s="441">
        <v>38</v>
      </c>
      <c r="B34" s="442" t="s">
        <v>671</v>
      </c>
      <c r="C34" s="441" t="s">
        <v>27</v>
      </c>
      <c r="D34" s="443" t="s">
        <v>672</v>
      </c>
      <c r="E34" s="443" t="s">
        <v>673</v>
      </c>
      <c r="F34" s="443" t="s">
        <v>674</v>
      </c>
    </row>
    <row r="35" spans="1:6" ht="42">
      <c r="A35" s="438">
        <v>39</v>
      </c>
      <c r="B35" s="439" t="s">
        <v>675</v>
      </c>
      <c r="C35" s="438" t="s">
        <v>27</v>
      </c>
      <c r="D35" s="440" t="s">
        <v>676</v>
      </c>
      <c r="E35" s="440" t="s">
        <v>677</v>
      </c>
      <c r="F35" s="440" t="s">
        <v>678</v>
      </c>
    </row>
    <row r="36" spans="1:6" ht="42">
      <c r="A36" s="441">
        <v>40</v>
      </c>
      <c r="B36" s="442" t="s">
        <v>679</v>
      </c>
      <c r="C36" s="441" t="s">
        <v>27</v>
      </c>
      <c r="D36" s="443" t="s">
        <v>680</v>
      </c>
      <c r="E36" s="443" t="s">
        <v>681</v>
      </c>
      <c r="F36" s="443" t="s">
        <v>682</v>
      </c>
    </row>
    <row r="37" spans="1:6" ht="21">
      <c r="A37" s="438">
        <v>41</v>
      </c>
      <c r="B37" s="439" t="s">
        <v>683</v>
      </c>
      <c r="C37" s="438" t="s">
        <v>27</v>
      </c>
      <c r="D37" s="440" t="s">
        <v>684</v>
      </c>
      <c r="E37" s="440" t="s">
        <v>685</v>
      </c>
      <c r="F37" s="440" t="s">
        <v>569</v>
      </c>
    </row>
    <row r="38" spans="1:6" ht="21">
      <c r="A38" s="441">
        <v>42</v>
      </c>
      <c r="B38" s="442" t="s">
        <v>686</v>
      </c>
      <c r="C38" s="441" t="s">
        <v>27</v>
      </c>
      <c r="D38" s="443" t="s">
        <v>687</v>
      </c>
      <c r="E38" s="443" t="s">
        <v>688</v>
      </c>
      <c r="F38" s="443" t="s">
        <v>569</v>
      </c>
    </row>
    <row r="39" spans="1:6" ht="21">
      <c r="A39" s="441">
        <v>54</v>
      </c>
      <c r="B39" s="442" t="s">
        <v>689</v>
      </c>
      <c r="C39" s="441" t="s">
        <v>27</v>
      </c>
      <c r="D39" s="443" t="s">
        <v>690</v>
      </c>
      <c r="E39" s="443" t="s">
        <v>691</v>
      </c>
      <c r="F39" s="443" t="s">
        <v>569</v>
      </c>
    </row>
    <row r="40" spans="1:6" ht="21">
      <c r="A40" s="438">
        <v>55</v>
      </c>
      <c r="B40" s="439" t="s">
        <v>692</v>
      </c>
      <c r="C40" s="438" t="s">
        <v>27</v>
      </c>
      <c r="D40" s="440" t="s">
        <v>693</v>
      </c>
      <c r="E40" s="440" t="s">
        <v>694</v>
      </c>
      <c r="F40" s="440" t="s">
        <v>569</v>
      </c>
    </row>
    <row r="41" spans="1:6" ht="21">
      <c r="A41" s="441">
        <v>56</v>
      </c>
      <c r="B41" s="442" t="s">
        <v>695</v>
      </c>
      <c r="C41" s="441" t="s">
        <v>27</v>
      </c>
      <c r="D41" s="443" t="s">
        <v>696</v>
      </c>
      <c r="E41" s="443" t="s">
        <v>697</v>
      </c>
      <c r="F41" s="443" t="s">
        <v>569</v>
      </c>
    </row>
    <row r="42" spans="1:6" ht="21">
      <c r="A42" s="438">
        <v>57</v>
      </c>
      <c r="B42" s="439" t="s">
        <v>698</v>
      </c>
      <c r="C42" s="438" t="s">
        <v>27</v>
      </c>
      <c r="D42" s="440" t="s">
        <v>699</v>
      </c>
      <c r="E42" s="440" t="s">
        <v>700</v>
      </c>
      <c r="F42" s="440" t="s">
        <v>569</v>
      </c>
    </row>
    <row r="43" spans="1:6" ht="21">
      <c r="A43" s="441">
        <v>58</v>
      </c>
      <c r="B43" s="442" t="s">
        <v>701</v>
      </c>
      <c r="C43" s="441" t="s">
        <v>27</v>
      </c>
      <c r="D43" s="443" t="s">
        <v>702</v>
      </c>
      <c r="E43" s="443" t="s">
        <v>703</v>
      </c>
      <c r="F43" s="443" t="s">
        <v>569</v>
      </c>
    </row>
    <row r="44" spans="1:6" ht="21">
      <c r="A44" s="438">
        <v>59</v>
      </c>
      <c r="B44" s="439" t="s">
        <v>704</v>
      </c>
      <c r="C44" s="438" t="s">
        <v>27</v>
      </c>
      <c r="D44" s="440" t="s">
        <v>705</v>
      </c>
      <c r="E44" s="440" t="s">
        <v>706</v>
      </c>
      <c r="F44" s="440" t="s">
        <v>569</v>
      </c>
    </row>
    <row r="45" spans="1:6" ht="21">
      <c r="A45" s="441">
        <v>60</v>
      </c>
      <c r="B45" s="442" t="s">
        <v>707</v>
      </c>
      <c r="C45" s="441" t="s">
        <v>27</v>
      </c>
      <c r="D45" s="443" t="s">
        <v>708</v>
      </c>
      <c r="E45" s="443" t="s">
        <v>709</v>
      </c>
      <c r="F45" s="443" t="s">
        <v>569</v>
      </c>
    </row>
    <row r="46" spans="1:6" ht="42">
      <c r="A46" s="438">
        <v>61</v>
      </c>
      <c r="B46" s="439" t="s">
        <v>710</v>
      </c>
      <c r="C46" s="438" t="s">
        <v>27</v>
      </c>
      <c r="D46" s="440" t="s">
        <v>711</v>
      </c>
      <c r="E46" s="440" t="s">
        <v>712</v>
      </c>
      <c r="F46" s="440" t="s">
        <v>569</v>
      </c>
    </row>
    <row r="47" spans="1:6" ht="21">
      <c r="A47" s="441">
        <v>62</v>
      </c>
      <c r="B47" s="442" t="s">
        <v>713</v>
      </c>
      <c r="C47" s="441" t="s">
        <v>224</v>
      </c>
      <c r="D47" s="443" t="s">
        <v>714</v>
      </c>
      <c r="E47" s="443" t="s">
        <v>715</v>
      </c>
      <c r="F47" s="443" t="s">
        <v>569</v>
      </c>
    </row>
    <row r="48" spans="1:6" ht="21">
      <c r="A48" s="438">
        <v>63</v>
      </c>
      <c r="B48" s="439" t="s">
        <v>716</v>
      </c>
      <c r="C48" s="438" t="s">
        <v>224</v>
      </c>
      <c r="D48" s="440" t="s">
        <v>717</v>
      </c>
      <c r="E48" s="440" t="s">
        <v>718</v>
      </c>
      <c r="F48" s="440" t="s">
        <v>569</v>
      </c>
    </row>
    <row r="49" spans="1:6" ht="21">
      <c r="A49" s="441">
        <v>64</v>
      </c>
      <c r="B49" s="442" t="s">
        <v>719</v>
      </c>
      <c r="C49" s="441" t="s">
        <v>224</v>
      </c>
      <c r="D49" s="443" t="s">
        <v>720</v>
      </c>
      <c r="E49" s="443" t="s">
        <v>721</v>
      </c>
      <c r="F49" s="443" t="s">
        <v>569</v>
      </c>
    </row>
    <row r="50" spans="1:6" ht="21">
      <c r="A50" s="438">
        <v>65</v>
      </c>
      <c r="B50" s="439" t="s">
        <v>722</v>
      </c>
      <c r="C50" s="438" t="s">
        <v>224</v>
      </c>
      <c r="D50" s="440" t="s">
        <v>723</v>
      </c>
      <c r="E50" s="440" t="s">
        <v>724</v>
      </c>
      <c r="F50" s="440" t="s">
        <v>569</v>
      </c>
    </row>
    <row r="51" spans="1:6" ht="21">
      <c r="A51" s="441">
        <v>66</v>
      </c>
      <c r="B51" s="442" t="s">
        <v>725</v>
      </c>
      <c r="C51" s="441" t="s">
        <v>224</v>
      </c>
      <c r="D51" s="443" t="s">
        <v>726</v>
      </c>
      <c r="E51" s="443" t="s">
        <v>727</v>
      </c>
      <c r="F51" s="443" t="s">
        <v>569</v>
      </c>
    </row>
    <row r="52" spans="1:6" ht="21">
      <c r="A52" s="438">
        <v>67</v>
      </c>
      <c r="B52" s="439" t="s">
        <v>728</v>
      </c>
      <c r="C52" s="438" t="s">
        <v>224</v>
      </c>
      <c r="D52" s="440" t="s">
        <v>729</v>
      </c>
      <c r="E52" s="440" t="s">
        <v>730</v>
      </c>
      <c r="F52" s="440" t="s">
        <v>569</v>
      </c>
    </row>
    <row r="53" spans="1:6" ht="21">
      <c r="A53" s="441">
        <v>68</v>
      </c>
      <c r="B53" s="442" t="s">
        <v>731</v>
      </c>
      <c r="C53" s="441" t="s">
        <v>27</v>
      </c>
      <c r="D53" s="443" t="s">
        <v>732</v>
      </c>
      <c r="E53" s="443" t="s">
        <v>733</v>
      </c>
      <c r="F53" s="443" t="s">
        <v>569</v>
      </c>
    </row>
    <row r="54" spans="1:6" ht="21">
      <c r="A54" s="438">
        <v>69</v>
      </c>
      <c r="B54" s="439" t="s">
        <v>734</v>
      </c>
      <c r="C54" s="438" t="s">
        <v>27</v>
      </c>
      <c r="D54" s="440" t="s">
        <v>735</v>
      </c>
      <c r="E54" s="440" t="s">
        <v>736</v>
      </c>
      <c r="F54" s="440" t="s">
        <v>569</v>
      </c>
    </row>
    <row r="55" spans="1:6" ht="21">
      <c r="A55" s="441">
        <v>70</v>
      </c>
      <c r="B55" s="442" t="s">
        <v>737</v>
      </c>
      <c r="C55" s="441" t="s">
        <v>27</v>
      </c>
      <c r="D55" s="443" t="s">
        <v>738</v>
      </c>
      <c r="E55" s="443" t="s">
        <v>739</v>
      </c>
      <c r="F55" s="443" t="s">
        <v>569</v>
      </c>
    </row>
    <row r="56" spans="1:6" ht="42">
      <c r="A56" s="438">
        <v>71</v>
      </c>
      <c r="B56" s="439" t="s">
        <v>740</v>
      </c>
      <c r="C56" s="438" t="s">
        <v>27</v>
      </c>
      <c r="D56" s="440" t="s">
        <v>741</v>
      </c>
      <c r="E56" s="440" t="s">
        <v>742</v>
      </c>
      <c r="F56" s="440" t="s">
        <v>569</v>
      </c>
    </row>
    <row r="57" spans="1:6" ht="42">
      <c r="A57" s="441">
        <v>72</v>
      </c>
      <c r="B57" s="442" t="s">
        <v>743</v>
      </c>
      <c r="C57" s="441" t="s">
        <v>27</v>
      </c>
      <c r="D57" s="443" t="s">
        <v>744</v>
      </c>
      <c r="E57" s="443" t="s">
        <v>745</v>
      </c>
      <c r="F57" s="443" t="s">
        <v>569</v>
      </c>
    </row>
    <row r="58" spans="1:6" ht="21">
      <c r="A58" s="438">
        <v>73</v>
      </c>
      <c r="B58" s="439" t="s">
        <v>746</v>
      </c>
      <c r="C58" s="438" t="s">
        <v>27</v>
      </c>
      <c r="D58" s="440" t="s">
        <v>747</v>
      </c>
      <c r="E58" s="440" t="s">
        <v>748</v>
      </c>
      <c r="F58" s="440" t="s">
        <v>569</v>
      </c>
    </row>
    <row r="59" spans="1:6" ht="42">
      <c r="A59" s="441">
        <v>74</v>
      </c>
      <c r="B59" s="442" t="s">
        <v>749</v>
      </c>
      <c r="C59" s="441" t="s">
        <v>27</v>
      </c>
      <c r="D59" s="443" t="s">
        <v>750</v>
      </c>
      <c r="E59" s="443" t="s">
        <v>751</v>
      </c>
      <c r="F59" s="443" t="s">
        <v>569</v>
      </c>
    </row>
    <row r="60" spans="1:6" ht="21">
      <c r="A60" s="441">
        <v>76</v>
      </c>
      <c r="B60" s="442" t="s">
        <v>752</v>
      </c>
      <c r="C60" s="441" t="s">
        <v>27</v>
      </c>
      <c r="D60" s="443" t="s">
        <v>753</v>
      </c>
      <c r="E60" s="443" t="s">
        <v>754</v>
      </c>
      <c r="F60" s="443" t="s">
        <v>569</v>
      </c>
    </row>
    <row r="61" spans="1:6" ht="21">
      <c r="A61" s="438">
        <v>77</v>
      </c>
      <c r="B61" s="439" t="s">
        <v>755</v>
      </c>
      <c r="C61" s="438" t="s">
        <v>27</v>
      </c>
      <c r="D61" s="440" t="s">
        <v>756</v>
      </c>
      <c r="E61" s="440" t="s">
        <v>757</v>
      </c>
      <c r="F61" s="440" t="s">
        <v>569</v>
      </c>
    </row>
    <row r="62" spans="1:6" ht="42">
      <c r="A62" s="441">
        <v>78</v>
      </c>
      <c r="B62" s="442" t="s">
        <v>758</v>
      </c>
      <c r="C62" s="441" t="s">
        <v>27</v>
      </c>
      <c r="D62" s="443" t="s">
        <v>759</v>
      </c>
      <c r="E62" s="443" t="s">
        <v>760</v>
      </c>
      <c r="F62" s="443" t="s">
        <v>569</v>
      </c>
    </row>
    <row r="63" spans="1:6" ht="21">
      <c r="A63" s="438">
        <v>79</v>
      </c>
      <c r="B63" s="439" t="s">
        <v>761</v>
      </c>
      <c r="C63" s="438" t="s">
        <v>27</v>
      </c>
      <c r="D63" s="440" t="s">
        <v>762</v>
      </c>
      <c r="E63" s="440" t="s">
        <v>763</v>
      </c>
      <c r="F63" s="440" t="s">
        <v>569</v>
      </c>
    </row>
    <row r="64" spans="1:6" ht="21">
      <c r="A64" s="441">
        <v>80</v>
      </c>
      <c r="B64" s="442" t="s">
        <v>764</v>
      </c>
      <c r="C64" s="441" t="s">
        <v>27</v>
      </c>
      <c r="D64" s="443" t="s">
        <v>765</v>
      </c>
      <c r="E64" s="443" t="s">
        <v>766</v>
      </c>
      <c r="F64" s="443" t="s">
        <v>569</v>
      </c>
    </row>
    <row r="65" spans="1:6" ht="21">
      <c r="A65" s="438">
        <v>81</v>
      </c>
      <c r="B65" s="439" t="s">
        <v>767</v>
      </c>
      <c r="C65" s="438" t="s">
        <v>27</v>
      </c>
      <c r="D65" s="440" t="s">
        <v>768</v>
      </c>
      <c r="E65" s="440" t="s">
        <v>769</v>
      </c>
      <c r="F65" s="440" t="s">
        <v>569</v>
      </c>
    </row>
    <row r="66" spans="1:6" ht="42">
      <c r="A66" s="441">
        <v>82</v>
      </c>
      <c r="B66" s="442" t="s">
        <v>770</v>
      </c>
      <c r="C66" s="441" t="s">
        <v>27</v>
      </c>
      <c r="D66" s="443" t="s">
        <v>771</v>
      </c>
      <c r="E66" s="443" t="s">
        <v>772</v>
      </c>
      <c r="F66" s="443" t="s">
        <v>569</v>
      </c>
    </row>
    <row r="67" spans="1:6" ht="42">
      <c r="A67" s="438">
        <v>83</v>
      </c>
      <c r="B67" s="439" t="s">
        <v>773</v>
      </c>
      <c r="C67" s="438" t="s">
        <v>27</v>
      </c>
      <c r="D67" s="440" t="s">
        <v>774</v>
      </c>
      <c r="E67" s="440" t="s">
        <v>775</v>
      </c>
      <c r="F67" s="440" t="s">
        <v>569</v>
      </c>
    </row>
    <row r="68" spans="1:6" ht="21">
      <c r="A68" s="441">
        <v>84</v>
      </c>
      <c r="B68" s="442" t="s">
        <v>776</v>
      </c>
      <c r="C68" s="441" t="s">
        <v>27</v>
      </c>
      <c r="D68" s="443" t="s">
        <v>777</v>
      </c>
      <c r="E68" s="443" t="s">
        <v>778</v>
      </c>
      <c r="F68" s="443" t="s">
        <v>569</v>
      </c>
    </row>
    <row r="69" spans="1:6" ht="42">
      <c r="A69" s="438">
        <v>85</v>
      </c>
      <c r="B69" s="439" t="s">
        <v>779</v>
      </c>
      <c r="C69" s="438" t="s">
        <v>27</v>
      </c>
      <c r="D69" s="440" t="s">
        <v>780</v>
      </c>
      <c r="E69" s="440" t="s">
        <v>781</v>
      </c>
      <c r="F69" s="440" t="s">
        <v>569</v>
      </c>
    </row>
    <row r="70" spans="1:6" ht="21">
      <c r="A70" s="441">
        <v>86</v>
      </c>
      <c r="B70" s="442" t="s">
        <v>782</v>
      </c>
      <c r="C70" s="441" t="s">
        <v>27</v>
      </c>
      <c r="D70" s="443" t="s">
        <v>783</v>
      </c>
      <c r="E70" s="443" t="s">
        <v>784</v>
      </c>
      <c r="F70" s="443" t="s">
        <v>569</v>
      </c>
    </row>
    <row r="71" spans="1:6" ht="21">
      <c r="A71" s="438">
        <v>87</v>
      </c>
      <c r="B71" s="439" t="s">
        <v>785</v>
      </c>
      <c r="C71" s="438" t="s">
        <v>27</v>
      </c>
      <c r="D71" s="440" t="s">
        <v>786</v>
      </c>
      <c r="E71" s="440" t="s">
        <v>787</v>
      </c>
      <c r="F71" s="440" t="s">
        <v>569</v>
      </c>
    </row>
    <row r="72" spans="1:6" ht="21">
      <c r="A72" s="441">
        <v>88</v>
      </c>
      <c r="B72" s="442" t="s">
        <v>788</v>
      </c>
      <c r="C72" s="441" t="s">
        <v>27</v>
      </c>
      <c r="D72" s="443" t="s">
        <v>789</v>
      </c>
      <c r="E72" s="443" t="s">
        <v>790</v>
      </c>
      <c r="F72" s="443" t="s">
        <v>569</v>
      </c>
    </row>
    <row r="73" spans="1:6" ht="21">
      <c r="A73" s="438">
        <v>89</v>
      </c>
      <c r="B73" s="439" t="s">
        <v>791</v>
      </c>
      <c r="C73" s="438" t="s">
        <v>27</v>
      </c>
      <c r="D73" s="440" t="s">
        <v>792</v>
      </c>
      <c r="E73" s="440" t="s">
        <v>793</v>
      </c>
      <c r="F73" s="440" t="s">
        <v>569</v>
      </c>
    </row>
    <row r="74" spans="1:6" ht="21">
      <c r="A74" s="441">
        <v>90</v>
      </c>
      <c r="B74" s="442" t="s">
        <v>794</v>
      </c>
      <c r="C74" s="441" t="s">
        <v>224</v>
      </c>
      <c r="D74" s="443" t="s">
        <v>795</v>
      </c>
      <c r="E74" s="443" t="s">
        <v>796</v>
      </c>
      <c r="F74" s="443" t="s">
        <v>569</v>
      </c>
    </row>
    <row r="75" spans="1:6" ht="21">
      <c r="A75" s="438">
        <v>91</v>
      </c>
      <c r="B75" s="439" t="s">
        <v>797</v>
      </c>
      <c r="C75" s="438" t="s">
        <v>224</v>
      </c>
      <c r="D75" s="440" t="s">
        <v>798</v>
      </c>
      <c r="E75" s="440" t="s">
        <v>799</v>
      </c>
      <c r="F75" s="440" t="s">
        <v>569</v>
      </c>
    </row>
    <row r="76" spans="1:6" ht="21">
      <c r="A76" s="441">
        <v>92</v>
      </c>
      <c r="B76" s="442" t="s">
        <v>800</v>
      </c>
      <c r="C76" s="441" t="s">
        <v>224</v>
      </c>
      <c r="D76" s="443" t="s">
        <v>723</v>
      </c>
      <c r="E76" s="443" t="s">
        <v>724</v>
      </c>
      <c r="F76" s="443" t="s">
        <v>569</v>
      </c>
    </row>
    <row r="77" spans="1:6" ht="21">
      <c r="A77" s="438">
        <v>93</v>
      </c>
      <c r="B77" s="439" t="s">
        <v>801</v>
      </c>
      <c r="C77" s="438" t="s">
        <v>224</v>
      </c>
      <c r="D77" s="440" t="s">
        <v>802</v>
      </c>
      <c r="E77" s="440" t="s">
        <v>803</v>
      </c>
      <c r="F77" s="440" t="s">
        <v>569</v>
      </c>
    </row>
    <row r="78" spans="1:6" ht="21">
      <c r="A78" s="441">
        <v>94</v>
      </c>
      <c r="B78" s="442" t="s">
        <v>804</v>
      </c>
      <c r="C78" s="441" t="s">
        <v>224</v>
      </c>
      <c r="D78" s="443" t="s">
        <v>717</v>
      </c>
      <c r="E78" s="443" t="s">
        <v>718</v>
      </c>
      <c r="F78" s="443" t="s">
        <v>569</v>
      </c>
    </row>
    <row r="79" spans="1:6" ht="21">
      <c r="A79" s="438">
        <v>95</v>
      </c>
      <c r="B79" s="439" t="s">
        <v>805</v>
      </c>
      <c r="C79" s="438" t="s">
        <v>224</v>
      </c>
      <c r="D79" s="440" t="s">
        <v>806</v>
      </c>
      <c r="E79" s="440" t="s">
        <v>807</v>
      </c>
      <c r="F79" s="440" t="s">
        <v>569</v>
      </c>
    </row>
    <row r="80" spans="1:6" ht="21">
      <c r="A80" s="441">
        <v>96</v>
      </c>
      <c r="B80" s="442" t="s">
        <v>808</v>
      </c>
      <c r="C80" s="441" t="s">
        <v>224</v>
      </c>
      <c r="D80" s="443" t="s">
        <v>809</v>
      </c>
      <c r="E80" s="443" t="s">
        <v>810</v>
      </c>
      <c r="F80" s="443" t="s">
        <v>569</v>
      </c>
    </row>
    <row r="81" spans="1:6" ht="21">
      <c r="A81" s="438">
        <v>97</v>
      </c>
      <c r="B81" s="439" t="s">
        <v>811</v>
      </c>
      <c r="C81" s="438" t="s">
        <v>224</v>
      </c>
      <c r="D81" s="440" t="s">
        <v>812</v>
      </c>
      <c r="E81" s="440" t="s">
        <v>813</v>
      </c>
      <c r="F81" s="440" t="s">
        <v>569</v>
      </c>
    </row>
    <row r="82" spans="1:6" ht="21">
      <c r="A82" s="441">
        <v>98</v>
      </c>
      <c r="B82" s="442" t="s">
        <v>814</v>
      </c>
      <c r="C82" s="441" t="s">
        <v>224</v>
      </c>
      <c r="D82" s="443" t="s">
        <v>815</v>
      </c>
      <c r="E82" s="443" t="s">
        <v>816</v>
      </c>
      <c r="F82" s="443" t="s">
        <v>569</v>
      </c>
    </row>
    <row r="83" spans="1:6" ht="21">
      <c r="A83" s="441">
        <v>102</v>
      </c>
      <c r="B83" s="442" t="s">
        <v>817</v>
      </c>
      <c r="C83" s="441" t="s">
        <v>224</v>
      </c>
      <c r="D83" s="443" t="s">
        <v>795</v>
      </c>
      <c r="E83" s="443" t="s">
        <v>796</v>
      </c>
      <c r="F83" s="443" t="s">
        <v>569</v>
      </c>
    </row>
    <row r="84" spans="1:6" ht="21">
      <c r="A84" s="438">
        <v>103</v>
      </c>
      <c r="B84" s="439" t="s">
        <v>818</v>
      </c>
      <c r="C84" s="438" t="s">
        <v>224</v>
      </c>
      <c r="D84" s="440" t="s">
        <v>819</v>
      </c>
      <c r="E84" s="440" t="s">
        <v>820</v>
      </c>
      <c r="F84" s="440" t="s">
        <v>569</v>
      </c>
    </row>
    <row r="85" spans="1:6" ht="21">
      <c r="A85" s="441">
        <v>104</v>
      </c>
      <c r="B85" s="442" t="s">
        <v>821</v>
      </c>
      <c r="C85" s="441" t="s">
        <v>224</v>
      </c>
      <c r="D85" s="443" t="s">
        <v>802</v>
      </c>
      <c r="E85" s="443" t="s">
        <v>803</v>
      </c>
      <c r="F85" s="443" t="s">
        <v>569</v>
      </c>
    </row>
    <row r="86" spans="1:6" ht="21">
      <c r="A86" s="438">
        <v>105</v>
      </c>
      <c r="B86" s="439" t="s">
        <v>822</v>
      </c>
      <c r="C86" s="438" t="s">
        <v>224</v>
      </c>
      <c r="D86" s="440" t="s">
        <v>823</v>
      </c>
      <c r="E86" s="440" t="s">
        <v>824</v>
      </c>
      <c r="F86" s="440" t="s">
        <v>569</v>
      </c>
    </row>
    <row r="87" spans="1:6" ht="21">
      <c r="A87" s="441">
        <v>106</v>
      </c>
      <c r="B87" s="442" t="s">
        <v>825</v>
      </c>
      <c r="C87" s="441" t="s">
        <v>224</v>
      </c>
      <c r="D87" s="443" t="s">
        <v>806</v>
      </c>
      <c r="E87" s="443" t="s">
        <v>807</v>
      </c>
      <c r="F87" s="443" t="s">
        <v>569</v>
      </c>
    </row>
    <row r="88" spans="1:6" ht="21">
      <c r="A88" s="438">
        <v>107</v>
      </c>
      <c r="B88" s="439" t="s">
        <v>826</v>
      </c>
      <c r="C88" s="438" t="s">
        <v>224</v>
      </c>
      <c r="D88" s="440" t="s">
        <v>827</v>
      </c>
      <c r="E88" s="440" t="s">
        <v>828</v>
      </c>
      <c r="F88" s="440" t="s">
        <v>569</v>
      </c>
    </row>
    <row r="89" spans="1:6" ht="21">
      <c r="A89" s="441">
        <v>108</v>
      </c>
      <c r="B89" s="442" t="s">
        <v>829</v>
      </c>
      <c r="C89" s="441" t="s">
        <v>224</v>
      </c>
      <c r="D89" s="443" t="s">
        <v>830</v>
      </c>
      <c r="E89" s="443" t="s">
        <v>831</v>
      </c>
      <c r="F89" s="443" t="s">
        <v>569</v>
      </c>
    </row>
    <row r="90" spans="1:6" ht="21">
      <c r="A90" s="438">
        <v>109</v>
      </c>
      <c r="B90" s="439" t="s">
        <v>832</v>
      </c>
      <c r="C90" s="438" t="s">
        <v>224</v>
      </c>
      <c r="D90" s="440" t="s">
        <v>833</v>
      </c>
      <c r="E90" s="440" t="s">
        <v>834</v>
      </c>
      <c r="F90" s="440" t="s">
        <v>569</v>
      </c>
    </row>
    <row r="91" spans="1:6" ht="21">
      <c r="A91" s="441">
        <v>110</v>
      </c>
      <c r="B91" s="442" t="s">
        <v>835</v>
      </c>
      <c r="C91" s="441" t="s">
        <v>224</v>
      </c>
      <c r="D91" s="443" t="s">
        <v>836</v>
      </c>
      <c r="E91" s="443" t="s">
        <v>837</v>
      </c>
      <c r="F91" s="443" t="s">
        <v>569</v>
      </c>
    </row>
    <row r="92" spans="1:6" ht="21">
      <c r="A92" s="441">
        <v>114</v>
      </c>
      <c r="B92" s="442" t="s">
        <v>838</v>
      </c>
      <c r="C92" s="441" t="s">
        <v>224</v>
      </c>
      <c r="D92" s="443" t="s">
        <v>819</v>
      </c>
      <c r="E92" s="443" t="s">
        <v>820</v>
      </c>
      <c r="F92" s="443" t="s">
        <v>569</v>
      </c>
    </row>
    <row r="93" spans="1:6" ht="21">
      <c r="A93" s="438">
        <v>115</v>
      </c>
      <c r="B93" s="439" t="s">
        <v>839</v>
      </c>
      <c r="C93" s="438" t="s">
        <v>224</v>
      </c>
      <c r="D93" s="440" t="s">
        <v>802</v>
      </c>
      <c r="E93" s="440" t="s">
        <v>803</v>
      </c>
      <c r="F93" s="440" t="s">
        <v>569</v>
      </c>
    </row>
    <row r="94" spans="1:6" ht="21">
      <c r="A94" s="441">
        <v>116</v>
      </c>
      <c r="B94" s="442" t="s">
        <v>840</v>
      </c>
      <c r="C94" s="441" t="s">
        <v>224</v>
      </c>
      <c r="D94" s="443" t="s">
        <v>841</v>
      </c>
      <c r="E94" s="443" t="s">
        <v>842</v>
      </c>
      <c r="F94" s="443" t="s">
        <v>569</v>
      </c>
    </row>
    <row r="95" spans="1:6" ht="21">
      <c r="A95" s="438">
        <v>117</v>
      </c>
      <c r="B95" s="439" t="s">
        <v>843</v>
      </c>
      <c r="C95" s="438" t="s">
        <v>224</v>
      </c>
      <c r="D95" s="440" t="s">
        <v>823</v>
      </c>
      <c r="E95" s="440" t="s">
        <v>824</v>
      </c>
      <c r="F95" s="440" t="s">
        <v>569</v>
      </c>
    </row>
    <row r="96" spans="1:6" ht="21">
      <c r="A96" s="441">
        <v>118</v>
      </c>
      <c r="B96" s="442" t="s">
        <v>844</v>
      </c>
      <c r="C96" s="441" t="s">
        <v>224</v>
      </c>
      <c r="D96" s="443" t="s">
        <v>845</v>
      </c>
      <c r="E96" s="443" t="s">
        <v>846</v>
      </c>
      <c r="F96" s="443" t="s">
        <v>569</v>
      </c>
    </row>
    <row r="97" spans="1:6" ht="21">
      <c r="A97" s="438">
        <v>119</v>
      </c>
      <c r="B97" s="439" t="s">
        <v>847</v>
      </c>
      <c r="C97" s="438" t="s">
        <v>224</v>
      </c>
      <c r="D97" s="440" t="s">
        <v>848</v>
      </c>
      <c r="E97" s="440" t="s">
        <v>849</v>
      </c>
      <c r="F97" s="440" t="s">
        <v>569</v>
      </c>
    </row>
    <row r="98" spans="1:6" ht="21">
      <c r="A98" s="441">
        <v>120</v>
      </c>
      <c r="B98" s="442" t="s">
        <v>850</v>
      </c>
      <c r="C98" s="441" t="s">
        <v>224</v>
      </c>
      <c r="D98" s="443" t="s">
        <v>833</v>
      </c>
      <c r="E98" s="443" t="s">
        <v>834</v>
      </c>
      <c r="F98" s="443" t="s">
        <v>569</v>
      </c>
    </row>
    <row r="99" spans="1:6" ht="21">
      <c r="A99" s="438">
        <v>121</v>
      </c>
      <c r="B99" s="439" t="s">
        <v>851</v>
      </c>
      <c r="C99" s="438" t="s">
        <v>224</v>
      </c>
      <c r="D99" s="440" t="s">
        <v>852</v>
      </c>
      <c r="E99" s="440" t="s">
        <v>853</v>
      </c>
      <c r="F99" s="440" t="s">
        <v>569</v>
      </c>
    </row>
    <row r="100" spans="1:6" ht="21">
      <c r="A100" s="441">
        <v>122</v>
      </c>
      <c r="B100" s="442" t="s">
        <v>854</v>
      </c>
      <c r="C100" s="441" t="s">
        <v>224</v>
      </c>
      <c r="D100" s="443" t="s">
        <v>855</v>
      </c>
      <c r="E100" s="443" t="s">
        <v>856</v>
      </c>
      <c r="F100" s="443" t="s">
        <v>569</v>
      </c>
    </row>
    <row r="101" spans="1:6" ht="21">
      <c r="A101" s="438">
        <v>123</v>
      </c>
      <c r="B101" s="439" t="s">
        <v>857</v>
      </c>
      <c r="C101" s="438" t="s">
        <v>27</v>
      </c>
      <c r="D101" s="440" t="s">
        <v>858</v>
      </c>
      <c r="E101" s="440" t="s">
        <v>859</v>
      </c>
      <c r="F101" s="440" t="s">
        <v>569</v>
      </c>
    </row>
    <row r="102" spans="1:6" ht="21">
      <c r="A102" s="441">
        <v>124</v>
      </c>
      <c r="B102" s="442" t="s">
        <v>860</v>
      </c>
      <c r="C102" s="441" t="s">
        <v>27</v>
      </c>
      <c r="D102" s="443" t="s">
        <v>861</v>
      </c>
      <c r="E102" s="443" t="s">
        <v>862</v>
      </c>
      <c r="F102" s="443" t="s">
        <v>569</v>
      </c>
    </row>
    <row r="103" spans="1:6" ht="42">
      <c r="A103" s="438">
        <v>125</v>
      </c>
      <c r="B103" s="439" t="s">
        <v>863</v>
      </c>
      <c r="C103" s="438" t="s">
        <v>27</v>
      </c>
      <c r="D103" s="440" t="s">
        <v>864</v>
      </c>
      <c r="E103" s="440" t="s">
        <v>865</v>
      </c>
      <c r="F103" s="440" t="s">
        <v>569</v>
      </c>
    </row>
    <row r="104" spans="1:6" ht="42">
      <c r="A104" s="441">
        <v>126</v>
      </c>
      <c r="B104" s="442" t="s">
        <v>866</v>
      </c>
      <c r="C104" s="441" t="s">
        <v>27</v>
      </c>
      <c r="D104" s="443" t="s">
        <v>867</v>
      </c>
      <c r="E104" s="443" t="s">
        <v>868</v>
      </c>
      <c r="F104" s="443" t="s">
        <v>569</v>
      </c>
    </row>
    <row r="105" spans="1:6" ht="42">
      <c r="A105" s="438">
        <v>127</v>
      </c>
      <c r="B105" s="439" t="s">
        <v>869</v>
      </c>
      <c r="C105" s="438" t="s">
        <v>27</v>
      </c>
      <c r="D105" s="440" t="s">
        <v>870</v>
      </c>
      <c r="E105" s="440" t="s">
        <v>871</v>
      </c>
      <c r="F105" s="440" t="s">
        <v>569</v>
      </c>
    </row>
    <row r="106" spans="1:6" ht="42">
      <c r="A106" s="441">
        <v>128</v>
      </c>
      <c r="B106" s="442" t="s">
        <v>872</v>
      </c>
      <c r="C106" s="441" t="s">
        <v>27</v>
      </c>
      <c r="D106" s="443" t="s">
        <v>873</v>
      </c>
      <c r="E106" s="443" t="s">
        <v>874</v>
      </c>
      <c r="F106" s="443" t="s">
        <v>569</v>
      </c>
    </row>
    <row r="107" spans="1:6" ht="42">
      <c r="A107" s="438">
        <v>129</v>
      </c>
      <c r="B107" s="439" t="s">
        <v>875</v>
      </c>
      <c r="C107" s="438" t="s">
        <v>27</v>
      </c>
      <c r="D107" s="440" t="s">
        <v>876</v>
      </c>
      <c r="E107" s="440" t="s">
        <v>877</v>
      </c>
      <c r="F107" s="440" t="s">
        <v>569</v>
      </c>
    </row>
    <row r="108" spans="1:6" ht="42">
      <c r="A108" s="441">
        <v>130</v>
      </c>
      <c r="B108" s="442" t="s">
        <v>878</v>
      </c>
      <c r="C108" s="441" t="s">
        <v>879</v>
      </c>
      <c r="D108" s="443" t="s">
        <v>880</v>
      </c>
      <c r="E108" s="443" t="s">
        <v>881</v>
      </c>
      <c r="F108" s="443" t="s">
        <v>569</v>
      </c>
    </row>
    <row r="109" spans="1:6" ht="21">
      <c r="A109" s="441">
        <v>134</v>
      </c>
      <c r="B109" s="442" t="s">
        <v>882</v>
      </c>
      <c r="C109" s="441" t="s">
        <v>200</v>
      </c>
      <c r="D109" s="443" t="s">
        <v>883</v>
      </c>
      <c r="E109" s="443" t="s">
        <v>884</v>
      </c>
      <c r="F109" s="443" t="s">
        <v>569</v>
      </c>
    </row>
    <row r="110" spans="1:6" ht="21">
      <c r="A110" s="438">
        <v>135</v>
      </c>
      <c r="B110" s="439" t="s">
        <v>885</v>
      </c>
      <c r="C110" s="438" t="s">
        <v>200</v>
      </c>
      <c r="D110" s="440" t="s">
        <v>848</v>
      </c>
      <c r="E110" s="440" t="s">
        <v>849</v>
      </c>
      <c r="F110" s="440" t="s">
        <v>569</v>
      </c>
    </row>
    <row r="111" spans="1:6" ht="21">
      <c r="A111" s="441">
        <v>136</v>
      </c>
      <c r="B111" s="442" t="s">
        <v>886</v>
      </c>
      <c r="C111" s="441" t="s">
        <v>200</v>
      </c>
      <c r="D111" s="443" t="s">
        <v>848</v>
      </c>
      <c r="E111" s="443" t="s">
        <v>849</v>
      </c>
      <c r="F111" s="443" t="s">
        <v>569</v>
      </c>
    </row>
    <row r="112" spans="1:6" ht="21">
      <c r="A112" s="438">
        <v>137</v>
      </c>
      <c r="B112" s="439" t="s">
        <v>887</v>
      </c>
      <c r="C112" s="438" t="s">
        <v>200</v>
      </c>
      <c r="D112" s="440" t="s">
        <v>830</v>
      </c>
      <c r="E112" s="440" t="s">
        <v>831</v>
      </c>
      <c r="F112" s="440" t="s">
        <v>569</v>
      </c>
    </row>
    <row r="113" spans="1:6" ht="21">
      <c r="A113" s="441">
        <v>140</v>
      </c>
      <c r="B113" s="442" t="s">
        <v>888</v>
      </c>
      <c r="C113" s="441" t="s">
        <v>200</v>
      </c>
      <c r="D113" s="443" t="s">
        <v>889</v>
      </c>
      <c r="E113" s="443" t="s">
        <v>890</v>
      </c>
      <c r="F113" s="443" t="s">
        <v>569</v>
      </c>
    </row>
    <row r="114" spans="1:6" ht="21">
      <c r="A114" s="438">
        <v>141</v>
      </c>
      <c r="B114" s="439" t="s">
        <v>891</v>
      </c>
      <c r="C114" s="438" t="s">
        <v>200</v>
      </c>
      <c r="D114" s="440" t="s">
        <v>892</v>
      </c>
      <c r="E114" s="440" t="s">
        <v>893</v>
      </c>
      <c r="F114" s="440" t="s">
        <v>569</v>
      </c>
    </row>
    <row r="115" spans="1:6" ht="21">
      <c r="A115" s="441">
        <v>142</v>
      </c>
      <c r="B115" s="442" t="s">
        <v>894</v>
      </c>
      <c r="C115" s="441" t="s">
        <v>895</v>
      </c>
      <c r="D115" s="443" t="s">
        <v>896</v>
      </c>
      <c r="E115" s="443" t="s">
        <v>897</v>
      </c>
      <c r="F115" s="443" t="s">
        <v>569</v>
      </c>
    </row>
    <row r="116" spans="1:6" ht="21">
      <c r="A116" s="438">
        <v>143</v>
      </c>
      <c r="B116" s="439" t="s">
        <v>898</v>
      </c>
      <c r="C116" s="438" t="s">
        <v>895</v>
      </c>
      <c r="D116" s="440" t="s">
        <v>899</v>
      </c>
      <c r="E116" s="440" t="s">
        <v>900</v>
      </c>
      <c r="F116" s="440" t="s">
        <v>569</v>
      </c>
    </row>
    <row r="117" spans="1:6" ht="42">
      <c r="A117" s="438">
        <v>145</v>
      </c>
      <c r="B117" s="439" t="s">
        <v>901</v>
      </c>
      <c r="C117" s="438" t="s">
        <v>392</v>
      </c>
      <c r="D117" s="440" t="s">
        <v>902</v>
      </c>
      <c r="E117" s="440" t="s">
        <v>903</v>
      </c>
      <c r="F117" s="440" t="s">
        <v>569</v>
      </c>
    </row>
    <row r="118" spans="1:6" ht="42">
      <c r="A118" s="441">
        <v>146</v>
      </c>
      <c r="B118" s="442" t="s">
        <v>904</v>
      </c>
      <c r="C118" s="441" t="s">
        <v>392</v>
      </c>
      <c r="D118" s="443" t="s">
        <v>905</v>
      </c>
      <c r="E118" s="443" t="s">
        <v>906</v>
      </c>
      <c r="F118" s="443" t="s">
        <v>569</v>
      </c>
    </row>
    <row r="119" spans="1:6" ht="21">
      <c r="A119" s="438">
        <v>147</v>
      </c>
      <c r="B119" s="439" t="s">
        <v>907</v>
      </c>
      <c r="C119" s="438" t="s">
        <v>392</v>
      </c>
      <c r="D119" s="440" t="s">
        <v>908</v>
      </c>
      <c r="E119" s="440" t="s">
        <v>909</v>
      </c>
      <c r="F119" s="440" t="s">
        <v>569</v>
      </c>
    </row>
    <row r="120" spans="1:6" ht="42">
      <c r="A120" s="441">
        <v>148</v>
      </c>
      <c r="B120" s="442" t="s">
        <v>910</v>
      </c>
      <c r="C120" s="441" t="s">
        <v>392</v>
      </c>
      <c r="D120" s="443" t="s">
        <v>911</v>
      </c>
      <c r="E120" s="443" t="s">
        <v>912</v>
      </c>
      <c r="F120" s="443" t="s">
        <v>569</v>
      </c>
    </row>
    <row r="121" spans="1:6" ht="21">
      <c r="A121" s="438">
        <v>149</v>
      </c>
      <c r="B121" s="439" t="s">
        <v>913</v>
      </c>
      <c r="C121" s="438" t="s">
        <v>392</v>
      </c>
      <c r="D121" s="440" t="s">
        <v>908</v>
      </c>
      <c r="E121" s="440" t="s">
        <v>909</v>
      </c>
      <c r="F121" s="440" t="s">
        <v>569</v>
      </c>
    </row>
    <row r="122" spans="1:6" ht="42">
      <c r="A122" s="441">
        <v>150</v>
      </c>
      <c r="B122" s="442" t="s">
        <v>914</v>
      </c>
      <c r="C122" s="441" t="s">
        <v>392</v>
      </c>
      <c r="D122" s="443" t="s">
        <v>911</v>
      </c>
      <c r="E122" s="443" t="s">
        <v>912</v>
      </c>
      <c r="F122" s="443" t="s">
        <v>569</v>
      </c>
    </row>
    <row r="123" spans="1:6" ht="42">
      <c r="A123" s="438">
        <v>151</v>
      </c>
      <c r="B123" s="439" t="s">
        <v>915</v>
      </c>
      <c r="C123" s="438" t="s">
        <v>392</v>
      </c>
      <c r="D123" s="440" t="s">
        <v>911</v>
      </c>
      <c r="E123" s="440" t="s">
        <v>912</v>
      </c>
      <c r="F123" s="440" t="s">
        <v>569</v>
      </c>
    </row>
    <row r="124" spans="1:6" ht="21">
      <c r="A124" s="441">
        <v>152</v>
      </c>
      <c r="B124" s="442" t="s">
        <v>916</v>
      </c>
      <c r="C124" s="441" t="s">
        <v>392</v>
      </c>
      <c r="D124" s="443" t="s">
        <v>917</v>
      </c>
      <c r="E124" s="443" t="s">
        <v>918</v>
      </c>
      <c r="F124" s="443" t="s">
        <v>569</v>
      </c>
    </row>
    <row r="125" spans="1:6" ht="21">
      <c r="A125" s="438">
        <v>153</v>
      </c>
      <c r="B125" s="439" t="s">
        <v>919</v>
      </c>
      <c r="C125" s="438" t="s">
        <v>392</v>
      </c>
      <c r="D125" s="440" t="s">
        <v>920</v>
      </c>
      <c r="E125" s="440" t="s">
        <v>921</v>
      </c>
      <c r="F125" s="440" t="s">
        <v>569</v>
      </c>
    </row>
    <row r="126" spans="1:6" ht="21">
      <c r="A126" s="441">
        <v>154</v>
      </c>
      <c r="B126" s="442" t="s">
        <v>922</v>
      </c>
      <c r="C126" s="441" t="s">
        <v>392</v>
      </c>
      <c r="D126" s="443" t="s">
        <v>917</v>
      </c>
      <c r="E126" s="443" t="s">
        <v>918</v>
      </c>
      <c r="F126" s="443" t="s">
        <v>569</v>
      </c>
    </row>
    <row r="127" spans="1:6" ht="42">
      <c r="A127" s="438">
        <v>155</v>
      </c>
      <c r="B127" s="439" t="s">
        <v>923</v>
      </c>
      <c r="C127" s="438" t="s">
        <v>392</v>
      </c>
      <c r="D127" s="440" t="s">
        <v>924</v>
      </c>
      <c r="E127" s="440" t="s">
        <v>925</v>
      </c>
      <c r="F127" s="440" t="s">
        <v>569</v>
      </c>
    </row>
    <row r="128" spans="1:6" ht="21">
      <c r="A128" s="441">
        <v>156</v>
      </c>
      <c r="B128" s="442" t="s">
        <v>926</v>
      </c>
      <c r="C128" s="441" t="s">
        <v>392</v>
      </c>
      <c r="D128" s="443" t="s">
        <v>920</v>
      </c>
      <c r="E128" s="443" t="s">
        <v>921</v>
      </c>
      <c r="F128" s="443" t="s">
        <v>569</v>
      </c>
    </row>
    <row r="129" spans="1:6" ht="21">
      <c r="A129" s="438">
        <v>157</v>
      </c>
      <c r="B129" s="439" t="s">
        <v>927</v>
      </c>
      <c r="C129" s="438" t="s">
        <v>392</v>
      </c>
      <c r="D129" s="440" t="s">
        <v>928</v>
      </c>
      <c r="E129" s="440" t="s">
        <v>929</v>
      </c>
      <c r="F129" s="440" t="s">
        <v>569</v>
      </c>
    </row>
    <row r="130" spans="1:6" ht="42">
      <c r="A130" s="441">
        <v>158</v>
      </c>
      <c r="B130" s="442" t="s">
        <v>930</v>
      </c>
      <c r="C130" s="441" t="s">
        <v>392</v>
      </c>
      <c r="D130" s="443" t="s">
        <v>931</v>
      </c>
      <c r="E130" s="443" t="s">
        <v>932</v>
      </c>
      <c r="F130" s="443" t="s">
        <v>569</v>
      </c>
    </row>
    <row r="131" spans="1:6" ht="21">
      <c r="A131" s="438">
        <v>159</v>
      </c>
      <c r="B131" s="439" t="s">
        <v>933</v>
      </c>
      <c r="C131" s="438" t="s">
        <v>392</v>
      </c>
      <c r="D131" s="440" t="s">
        <v>934</v>
      </c>
      <c r="E131" s="440" t="s">
        <v>935</v>
      </c>
      <c r="F131" s="440" t="s">
        <v>569</v>
      </c>
    </row>
    <row r="132" spans="1:6" ht="21">
      <c r="A132" s="441">
        <v>160</v>
      </c>
      <c r="B132" s="442" t="s">
        <v>936</v>
      </c>
      <c r="C132" s="441" t="s">
        <v>392</v>
      </c>
      <c r="D132" s="443" t="s">
        <v>937</v>
      </c>
      <c r="E132" s="443" t="s">
        <v>938</v>
      </c>
      <c r="F132" s="443" t="s">
        <v>569</v>
      </c>
    </row>
    <row r="133" spans="1:6" ht="21">
      <c r="A133" s="438">
        <v>161</v>
      </c>
      <c r="B133" s="439" t="s">
        <v>939</v>
      </c>
      <c r="C133" s="438" t="s">
        <v>392</v>
      </c>
      <c r="D133" s="440" t="s">
        <v>934</v>
      </c>
      <c r="E133" s="440" t="s">
        <v>935</v>
      </c>
      <c r="F133" s="440" t="s">
        <v>569</v>
      </c>
    </row>
    <row r="134" spans="1:6" ht="21">
      <c r="A134" s="441">
        <v>162</v>
      </c>
      <c r="B134" s="442" t="s">
        <v>940</v>
      </c>
      <c r="C134" s="441" t="s">
        <v>392</v>
      </c>
      <c r="D134" s="443" t="s">
        <v>941</v>
      </c>
      <c r="E134" s="443" t="s">
        <v>942</v>
      </c>
      <c r="F134" s="443" t="s">
        <v>569</v>
      </c>
    </row>
    <row r="135" spans="1:6" ht="21">
      <c r="A135" s="438">
        <v>163</v>
      </c>
      <c r="B135" s="439" t="s">
        <v>943</v>
      </c>
      <c r="C135" s="438" t="s">
        <v>392</v>
      </c>
      <c r="D135" s="440" t="s">
        <v>920</v>
      </c>
      <c r="E135" s="440" t="s">
        <v>921</v>
      </c>
      <c r="F135" s="440" t="s">
        <v>569</v>
      </c>
    </row>
    <row r="136" spans="1:6" ht="21">
      <c r="A136" s="441">
        <v>164</v>
      </c>
      <c r="B136" s="442" t="s">
        <v>944</v>
      </c>
      <c r="C136" s="441" t="s">
        <v>945</v>
      </c>
      <c r="D136" s="443" t="s">
        <v>946</v>
      </c>
      <c r="E136" s="443" t="s">
        <v>947</v>
      </c>
      <c r="F136" s="443" t="s">
        <v>569</v>
      </c>
    </row>
    <row r="137" spans="1:6" ht="21">
      <c r="A137" s="438">
        <v>165</v>
      </c>
      <c r="B137" s="439" t="s">
        <v>948</v>
      </c>
      <c r="C137" s="438" t="s">
        <v>945</v>
      </c>
      <c r="D137" s="440" t="s">
        <v>949</v>
      </c>
      <c r="E137" s="440" t="s">
        <v>950</v>
      </c>
      <c r="F137" s="440" t="s">
        <v>569</v>
      </c>
    </row>
    <row r="138" spans="1:6" ht="21">
      <c r="A138" s="441">
        <v>170</v>
      </c>
      <c r="B138" s="442" t="s">
        <v>951</v>
      </c>
      <c r="C138" s="441" t="s">
        <v>945</v>
      </c>
      <c r="D138" s="443" t="s">
        <v>952</v>
      </c>
      <c r="E138" s="443" t="s">
        <v>953</v>
      </c>
      <c r="F138" s="443" t="s">
        <v>569</v>
      </c>
    </row>
    <row r="139" spans="1:6" ht="42">
      <c r="A139" s="438">
        <v>171</v>
      </c>
      <c r="B139" s="439" t="s">
        <v>954</v>
      </c>
      <c r="C139" s="438" t="s">
        <v>12</v>
      </c>
      <c r="D139" s="440" t="s">
        <v>955</v>
      </c>
      <c r="E139" s="440" t="s">
        <v>956</v>
      </c>
      <c r="F139" s="440" t="s">
        <v>569</v>
      </c>
    </row>
    <row r="140" spans="1:6" ht="21">
      <c r="A140" s="441">
        <v>172</v>
      </c>
      <c r="B140" s="442" t="s">
        <v>957</v>
      </c>
      <c r="C140" s="441" t="s">
        <v>958</v>
      </c>
      <c r="D140" s="443" t="s">
        <v>959</v>
      </c>
      <c r="E140" s="443" t="s">
        <v>960</v>
      </c>
      <c r="F140" s="443" t="s">
        <v>569</v>
      </c>
    </row>
    <row r="141" spans="1:6" ht="21">
      <c r="A141" s="438">
        <v>173</v>
      </c>
      <c r="B141" s="439" t="s">
        <v>961</v>
      </c>
      <c r="C141" s="438" t="s">
        <v>958</v>
      </c>
      <c r="D141" s="440" t="s">
        <v>693</v>
      </c>
      <c r="E141" s="440" t="s">
        <v>694</v>
      </c>
      <c r="F141" s="440" t="s">
        <v>569</v>
      </c>
    </row>
    <row r="142" spans="1:6" ht="21">
      <c r="A142" s="441">
        <v>174</v>
      </c>
      <c r="B142" s="442" t="s">
        <v>962</v>
      </c>
      <c r="C142" s="441" t="s">
        <v>211</v>
      </c>
      <c r="D142" s="443" t="s">
        <v>963</v>
      </c>
      <c r="E142" s="443" t="s">
        <v>964</v>
      </c>
      <c r="F142" s="443" t="s">
        <v>569</v>
      </c>
    </row>
    <row r="143" spans="1:6" ht="21">
      <c r="A143" s="438">
        <v>175</v>
      </c>
      <c r="B143" s="439" t="s">
        <v>965</v>
      </c>
      <c r="C143" s="438" t="s">
        <v>211</v>
      </c>
      <c r="D143" s="440" t="s">
        <v>966</v>
      </c>
      <c r="E143" s="440" t="s">
        <v>967</v>
      </c>
      <c r="F143" s="440" t="s">
        <v>569</v>
      </c>
    </row>
    <row r="144" spans="1:6" ht="42">
      <c r="A144" s="438">
        <v>183</v>
      </c>
      <c r="B144" s="439" t="s">
        <v>968</v>
      </c>
      <c r="C144" s="438" t="s">
        <v>186</v>
      </c>
      <c r="D144" s="440" t="s">
        <v>969</v>
      </c>
      <c r="E144" s="440" t="s">
        <v>970</v>
      </c>
      <c r="F144" s="440" t="s">
        <v>569</v>
      </c>
    </row>
    <row r="145" spans="1:6" ht="42">
      <c r="A145" s="441">
        <v>184</v>
      </c>
      <c r="B145" s="442" t="s">
        <v>971</v>
      </c>
      <c r="C145" s="441" t="s">
        <v>186</v>
      </c>
      <c r="D145" s="443" t="s">
        <v>969</v>
      </c>
      <c r="E145" s="443" t="s">
        <v>970</v>
      </c>
      <c r="F145" s="443" t="s">
        <v>569</v>
      </c>
    </row>
    <row r="146" spans="1:6" ht="21">
      <c r="A146" s="438">
        <v>185</v>
      </c>
      <c r="B146" s="439" t="s">
        <v>972</v>
      </c>
      <c r="C146" s="438" t="s">
        <v>945</v>
      </c>
      <c r="D146" s="440" t="s">
        <v>973</v>
      </c>
      <c r="E146" s="440" t="s">
        <v>974</v>
      </c>
      <c r="F146" s="440" t="s">
        <v>569</v>
      </c>
    </row>
    <row r="147" spans="1:6" ht="21">
      <c r="A147" s="441">
        <v>186</v>
      </c>
      <c r="B147" s="442" t="s">
        <v>975</v>
      </c>
      <c r="C147" s="441" t="s">
        <v>11</v>
      </c>
      <c r="D147" s="443" t="s">
        <v>976</v>
      </c>
      <c r="E147" s="443" t="s">
        <v>977</v>
      </c>
      <c r="F147" s="443" t="s">
        <v>569</v>
      </c>
    </row>
    <row r="148" spans="1:6" ht="21">
      <c r="A148" s="438">
        <v>187</v>
      </c>
      <c r="B148" s="439" t="s">
        <v>978</v>
      </c>
      <c r="C148" s="438" t="s">
        <v>11</v>
      </c>
      <c r="D148" s="440" t="s">
        <v>979</v>
      </c>
      <c r="E148" s="440" t="s">
        <v>980</v>
      </c>
      <c r="F148" s="440" t="s">
        <v>569</v>
      </c>
    </row>
    <row r="149" spans="1:6" ht="21">
      <c r="A149" s="441">
        <v>188</v>
      </c>
      <c r="B149" s="442" t="s">
        <v>981</v>
      </c>
      <c r="C149" s="441" t="s">
        <v>11</v>
      </c>
      <c r="D149" s="443" t="s">
        <v>982</v>
      </c>
      <c r="E149" s="443" t="s">
        <v>983</v>
      </c>
      <c r="F149" s="443" t="s">
        <v>569</v>
      </c>
    </row>
    <row r="150" spans="1:6" ht="21">
      <c r="A150" s="438">
        <v>189</v>
      </c>
      <c r="B150" s="439" t="s">
        <v>984</v>
      </c>
      <c r="C150" s="438" t="s">
        <v>11</v>
      </c>
      <c r="D150" s="440" t="s">
        <v>982</v>
      </c>
      <c r="E150" s="440" t="s">
        <v>983</v>
      </c>
      <c r="F150" s="440" t="s">
        <v>569</v>
      </c>
    </row>
    <row r="151" spans="1:6" ht="21">
      <c r="A151" s="441">
        <v>190</v>
      </c>
      <c r="B151" s="442" t="s">
        <v>985</v>
      </c>
      <c r="C151" s="441" t="s">
        <v>11</v>
      </c>
      <c r="D151" s="443" t="s">
        <v>986</v>
      </c>
      <c r="E151" s="443" t="s">
        <v>987</v>
      </c>
      <c r="F151" s="443" t="s">
        <v>569</v>
      </c>
    </row>
    <row r="152" spans="1:6" ht="21">
      <c r="A152" s="438">
        <v>191</v>
      </c>
      <c r="B152" s="439" t="s">
        <v>988</v>
      </c>
      <c r="C152" s="438" t="s">
        <v>11</v>
      </c>
      <c r="D152" s="440" t="s">
        <v>986</v>
      </c>
      <c r="E152" s="440" t="s">
        <v>987</v>
      </c>
      <c r="F152" s="440" t="s">
        <v>569</v>
      </c>
    </row>
    <row r="153" spans="1:6" ht="21">
      <c r="A153" s="441">
        <v>192</v>
      </c>
      <c r="B153" s="442" t="s">
        <v>989</v>
      </c>
      <c r="C153" s="441" t="s">
        <v>11</v>
      </c>
      <c r="D153" s="443" t="s">
        <v>990</v>
      </c>
      <c r="E153" s="443" t="s">
        <v>991</v>
      </c>
      <c r="F153" s="443" t="s">
        <v>569</v>
      </c>
    </row>
    <row r="154" spans="1:6" ht="21">
      <c r="A154" s="438">
        <v>193</v>
      </c>
      <c r="B154" s="439" t="s">
        <v>992</v>
      </c>
      <c r="C154" s="438" t="s">
        <v>11</v>
      </c>
      <c r="D154" s="440" t="s">
        <v>993</v>
      </c>
      <c r="E154" s="440" t="s">
        <v>994</v>
      </c>
      <c r="F154" s="440" t="s">
        <v>569</v>
      </c>
    </row>
    <row r="155" spans="1:6" ht="21">
      <c r="A155" s="441">
        <v>194</v>
      </c>
      <c r="B155" s="442" t="s">
        <v>995</v>
      </c>
      <c r="C155" s="441" t="s">
        <v>11</v>
      </c>
      <c r="D155" s="443" t="s">
        <v>996</v>
      </c>
      <c r="E155" s="443" t="s">
        <v>997</v>
      </c>
      <c r="F155" s="443" t="s">
        <v>569</v>
      </c>
    </row>
    <row r="156" spans="1:6" ht="21">
      <c r="A156" s="438">
        <v>195</v>
      </c>
      <c r="B156" s="439" t="s">
        <v>998</v>
      </c>
      <c r="C156" s="438" t="s">
        <v>11</v>
      </c>
      <c r="D156" s="440" t="s">
        <v>999</v>
      </c>
      <c r="E156" s="440" t="s">
        <v>1000</v>
      </c>
      <c r="F156" s="440" t="s">
        <v>569</v>
      </c>
    </row>
    <row r="157" spans="1:6" ht="21">
      <c r="A157" s="441">
        <v>196</v>
      </c>
      <c r="B157" s="442" t="s">
        <v>1001</v>
      </c>
      <c r="C157" s="441" t="s">
        <v>11</v>
      </c>
      <c r="D157" s="443" t="s">
        <v>1002</v>
      </c>
      <c r="E157" s="443" t="s">
        <v>1003</v>
      </c>
      <c r="F157" s="443" t="s">
        <v>569</v>
      </c>
    </row>
    <row r="158" spans="1:6" ht="21">
      <c r="A158" s="438">
        <v>197</v>
      </c>
      <c r="B158" s="439" t="s">
        <v>1004</v>
      </c>
      <c r="C158" s="438" t="s">
        <v>224</v>
      </c>
      <c r="D158" s="440" t="s">
        <v>1005</v>
      </c>
      <c r="E158" s="440" t="s">
        <v>1006</v>
      </c>
      <c r="F158" s="440" t="s">
        <v>569</v>
      </c>
    </row>
    <row r="159" spans="1:6" ht="21">
      <c r="A159" s="441">
        <v>198</v>
      </c>
      <c r="B159" s="442" t="s">
        <v>1007</v>
      </c>
      <c r="C159" s="441" t="s">
        <v>224</v>
      </c>
      <c r="D159" s="443" t="s">
        <v>771</v>
      </c>
      <c r="E159" s="443" t="s">
        <v>772</v>
      </c>
      <c r="F159" s="443" t="s">
        <v>569</v>
      </c>
    </row>
    <row r="160" spans="1:6" ht="42">
      <c r="A160" s="438">
        <v>199</v>
      </c>
      <c r="B160" s="439" t="s">
        <v>1008</v>
      </c>
      <c r="C160" s="438" t="s">
        <v>879</v>
      </c>
      <c r="D160" s="440" t="s">
        <v>1009</v>
      </c>
      <c r="E160" s="440" t="s">
        <v>1010</v>
      </c>
      <c r="F160" s="440" t="s">
        <v>569</v>
      </c>
    </row>
    <row r="161" spans="1:6" ht="42">
      <c r="A161" s="441">
        <v>200</v>
      </c>
      <c r="B161" s="442" t="s">
        <v>1011</v>
      </c>
      <c r="C161" s="441" t="s">
        <v>879</v>
      </c>
      <c r="D161" s="443" t="s">
        <v>1012</v>
      </c>
      <c r="E161" s="443" t="s">
        <v>1013</v>
      </c>
      <c r="F161" s="443" t="s">
        <v>569</v>
      </c>
    </row>
    <row r="162" spans="1:6" ht="42">
      <c r="A162" s="438">
        <v>201</v>
      </c>
      <c r="B162" s="439" t="s">
        <v>1014</v>
      </c>
      <c r="C162" s="438" t="s">
        <v>879</v>
      </c>
      <c r="D162" s="440" t="s">
        <v>1009</v>
      </c>
      <c r="E162" s="440" t="s">
        <v>1010</v>
      </c>
      <c r="F162" s="440" t="s">
        <v>569</v>
      </c>
    </row>
    <row r="163" spans="1:6" ht="42">
      <c r="A163" s="441">
        <v>202</v>
      </c>
      <c r="B163" s="442" t="s">
        <v>1015</v>
      </c>
      <c r="C163" s="441" t="s">
        <v>879</v>
      </c>
      <c r="D163" s="443" t="s">
        <v>1016</v>
      </c>
      <c r="E163" s="443" t="s">
        <v>1017</v>
      </c>
      <c r="F163" s="443" t="s">
        <v>569</v>
      </c>
    </row>
    <row r="164" spans="1:6" ht="21">
      <c r="A164" s="438">
        <v>203</v>
      </c>
      <c r="B164" s="439" t="s">
        <v>1018</v>
      </c>
      <c r="C164" s="438" t="s">
        <v>879</v>
      </c>
      <c r="D164" s="440" t="s">
        <v>1019</v>
      </c>
      <c r="E164" s="440" t="s">
        <v>1020</v>
      </c>
      <c r="F164" s="440" t="s">
        <v>569</v>
      </c>
    </row>
    <row r="165" spans="1:6" ht="21">
      <c r="A165" s="441">
        <v>204</v>
      </c>
      <c r="B165" s="442" t="s">
        <v>1021</v>
      </c>
      <c r="C165" s="441" t="s">
        <v>879</v>
      </c>
      <c r="D165" s="443" t="s">
        <v>1022</v>
      </c>
      <c r="E165" s="443" t="s">
        <v>1023</v>
      </c>
      <c r="F165" s="443" t="s">
        <v>569</v>
      </c>
    </row>
    <row r="166" spans="1:6" ht="21">
      <c r="A166" s="441">
        <v>206</v>
      </c>
      <c r="B166" s="442" t="s">
        <v>1024</v>
      </c>
      <c r="C166" s="441" t="s">
        <v>224</v>
      </c>
      <c r="D166" s="443" t="s">
        <v>827</v>
      </c>
      <c r="E166" s="443" t="s">
        <v>828</v>
      </c>
      <c r="F166" s="443" t="s">
        <v>569</v>
      </c>
    </row>
    <row r="167" spans="1:6" ht="21">
      <c r="A167" s="438">
        <v>209</v>
      </c>
      <c r="B167" s="439" t="s">
        <v>1025</v>
      </c>
      <c r="C167" s="438" t="s">
        <v>224</v>
      </c>
      <c r="D167" s="440" t="s">
        <v>827</v>
      </c>
      <c r="E167" s="440" t="s">
        <v>828</v>
      </c>
      <c r="F167" s="440" t="s">
        <v>569</v>
      </c>
    </row>
    <row r="168" spans="1:6" ht="21">
      <c r="A168" s="441">
        <v>210</v>
      </c>
      <c r="B168" s="442" t="s">
        <v>1026</v>
      </c>
      <c r="C168" s="441" t="s">
        <v>224</v>
      </c>
      <c r="D168" s="443" t="s">
        <v>723</v>
      </c>
      <c r="E168" s="443" t="s">
        <v>724</v>
      </c>
      <c r="F168" s="443" t="s">
        <v>569</v>
      </c>
    </row>
    <row r="169" spans="1:6" ht="21">
      <c r="A169" s="438">
        <v>211</v>
      </c>
      <c r="B169" s="439" t="s">
        <v>1027</v>
      </c>
      <c r="C169" s="438" t="s">
        <v>224</v>
      </c>
      <c r="D169" s="440" t="s">
        <v>1028</v>
      </c>
      <c r="E169" s="440" t="s">
        <v>1029</v>
      </c>
      <c r="F169" s="440" t="s">
        <v>569</v>
      </c>
    </row>
    <row r="170" spans="1:6" ht="21">
      <c r="A170" s="441">
        <v>212</v>
      </c>
      <c r="B170" s="442" t="s">
        <v>1030</v>
      </c>
      <c r="C170" s="441" t="s">
        <v>224</v>
      </c>
      <c r="D170" s="443" t="s">
        <v>714</v>
      </c>
      <c r="E170" s="443" t="s">
        <v>715</v>
      </c>
      <c r="F170" s="443" t="s">
        <v>569</v>
      </c>
    </row>
    <row r="171" spans="1:6" ht="21">
      <c r="A171" s="438">
        <v>213</v>
      </c>
      <c r="B171" s="439" t="s">
        <v>1031</v>
      </c>
      <c r="C171" s="438" t="s">
        <v>1032</v>
      </c>
      <c r="D171" s="440" t="s">
        <v>1033</v>
      </c>
      <c r="E171" s="440" t="s">
        <v>1034</v>
      </c>
      <c r="F171" s="440" t="s">
        <v>569</v>
      </c>
    </row>
    <row r="172" spans="1:6" ht="21">
      <c r="A172" s="441">
        <v>214</v>
      </c>
      <c r="B172" s="442" t="s">
        <v>1035</v>
      </c>
      <c r="C172" s="441" t="s">
        <v>1032</v>
      </c>
      <c r="D172" s="443" t="s">
        <v>1036</v>
      </c>
      <c r="E172" s="443" t="s">
        <v>1037</v>
      </c>
      <c r="F172" s="443" t="s">
        <v>569</v>
      </c>
    </row>
    <row r="173" spans="1:6" ht="21">
      <c r="A173" s="438">
        <v>215</v>
      </c>
      <c r="B173" s="439" t="s">
        <v>1038</v>
      </c>
      <c r="C173" s="438" t="s">
        <v>1039</v>
      </c>
      <c r="D173" s="440" t="s">
        <v>823</v>
      </c>
      <c r="E173" s="440" t="s">
        <v>824</v>
      </c>
      <c r="F173" s="440" t="s">
        <v>569</v>
      </c>
    </row>
    <row r="174" spans="1:6" ht="21">
      <c r="A174" s="441">
        <v>216</v>
      </c>
      <c r="B174" s="442" t="s">
        <v>1040</v>
      </c>
      <c r="C174" s="441" t="s">
        <v>1039</v>
      </c>
      <c r="D174" s="443" t="s">
        <v>1041</v>
      </c>
      <c r="E174" s="443" t="s">
        <v>1042</v>
      </c>
      <c r="F174" s="443" t="s">
        <v>569</v>
      </c>
    </row>
    <row r="175" spans="1:6" ht="21">
      <c r="A175" s="438">
        <v>217</v>
      </c>
      <c r="B175" s="439" t="s">
        <v>1043</v>
      </c>
      <c r="C175" s="438" t="s">
        <v>1044</v>
      </c>
      <c r="D175" s="440" t="s">
        <v>1045</v>
      </c>
      <c r="E175" s="440" t="s">
        <v>1046</v>
      </c>
      <c r="F175" s="440" t="s">
        <v>569</v>
      </c>
    </row>
    <row r="176" spans="1:6" ht="42">
      <c r="A176" s="441">
        <v>218</v>
      </c>
      <c r="B176" s="442" t="s">
        <v>1047</v>
      </c>
      <c r="C176" s="441" t="s">
        <v>1044</v>
      </c>
      <c r="D176" s="443" t="s">
        <v>1048</v>
      </c>
      <c r="E176" s="443" t="s">
        <v>1049</v>
      </c>
      <c r="F176" s="443" t="s">
        <v>569</v>
      </c>
    </row>
    <row r="177" spans="1:6" ht="42">
      <c r="A177" s="438">
        <v>219</v>
      </c>
      <c r="B177" s="439" t="s">
        <v>1050</v>
      </c>
      <c r="C177" s="438" t="s">
        <v>1044</v>
      </c>
      <c r="D177" s="440" t="s">
        <v>1051</v>
      </c>
      <c r="E177" s="440" t="s">
        <v>1052</v>
      </c>
      <c r="F177" s="440" t="s">
        <v>569</v>
      </c>
    </row>
    <row r="178" spans="1:6" ht="42">
      <c r="A178" s="441">
        <v>220</v>
      </c>
      <c r="B178" s="442" t="s">
        <v>1053</v>
      </c>
      <c r="C178" s="441" t="s">
        <v>1044</v>
      </c>
      <c r="D178" s="443" t="s">
        <v>1054</v>
      </c>
      <c r="E178" s="443" t="s">
        <v>1055</v>
      </c>
      <c r="F178" s="443" t="s">
        <v>569</v>
      </c>
    </row>
    <row r="179" spans="1:6" ht="21">
      <c r="A179" s="438">
        <v>221</v>
      </c>
      <c r="B179" s="439" t="s">
        <v>1056</v>
      </c>
      <c r="C179" s="438" t="s">
        <v>1044</v>
      </c>
      <c r="D179" s="440" t="s">
        <v>1057</v>
      </c>
      <c r="E179" s="440" t="s">
        <v>1058</v>
      </c>
      <c r="F179" s="440" t="s">
        <v>569</v>
      </c>
    </row>
    <row r="180" spans="1:6" ht="21">
      <c r="A180" s="441">
        <v>222</v>
      </c>
      <c r="B180" s="442" t="s">
        <v>1059</v>
      </c>
      <c r="C180" s="441" t="s">
        <v>1044</v>
      </c>
      <c r="D180" s="443" t="s">
        <v>1060</v>
      </c>
      <c r="E180" s="443" t="s">
        <v>1061</v>
      </c>
      <c r="F180" s="443" t="s">
        <v>569</v>
      </c>
    </row>
    <row r="181" spans="1:6" ht="21">
      <c r="A181" s="438">
        <v>223</v>
      </c>
      <c r="B181" s="439" t="s">
        <v>1062</v>
      </c>
      <c r="C181" s="438" t="s">
        <v>1044</v>
      </c>
      <c r="D181" s="440" t="s">
        <v>1063</v>
      </c>
      <c r="E181" s="440" t="s">
        <v>1064</v>
      </c>
      <c r="F181" s="440" t="s">
        <v>569</v>
      </c>
    </row>
    <row r="183" ht="21">
      <c r="A183" s="444"/>
    </row>
    <row r="185" ht="21">
      <c r="A185" s="445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25">
      <selection activeCell="A33" sqref="A33:H33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">
        <v>99</v>
      </c>
      <c r="B1" s="505"/>
      <c r="C1" s="505"/>
      <c r="D1" s="505"/>
      <c r="E1" s="505"/>
      <c r="F1" s="505"/>
      <c r="G1" s="505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'ล็อต 1'!A2:I2</f>
        <v>หน่วยงานเจ้าของโครงการ  :  องค์การบริการส่วนตำบลน้ำปั้ว  อำเภอเวียงสา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'ล็อต 1'!A3:I3</f>
        <v>กลุ่มงาน         :  กองช่าง  องค์การบริหารส่วนตำบลน้ำปั้ว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โรงน้ำดื่ม!A4</f>
        <v>ชื่อโครงการ      : ก่อสร้างอาคารพร้อมระบบผลิตน้ำดื่มกำลังการผลิต ขนาด 250 ลิตร/ชั่วโมง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โรงน้ำดื่ม!A5</f>
        <v>สถานที่ก่อสร้าง : บ้านน้ำปั้ว หมู่ที่ 4 ตำบลน้ำปั้ว  อำเภอเวียงสา  จังหวัดน่าน</v>
      </c>
      <c r="B5" s="505"/>
      <c r="C5" s="505"/>
      <c r="D5" s="505"/>
      <c r="E5" s="505"/>
      <c r="F5" s="505"/>
      <c r="G5" s="505"/>
      <c r="H5" s="553"/>
    </row>
    <row r="6" spans="1:8" ht="19.5">
      <c r="A6" s="504" t="str">
        <f>โรงน้ำดื่ม!A6</f>
        <v>ประมาณราคา   : วันที่  6   เดือน กุมภาพันธ์ พ.ศ.2560</v>
      </c>
      <c r="B6" s="505"/>
      <c r="C6" s="505"/>
      <c r="D6" s="505"/>
      <c r="E6" s="505"/>
      <c r="F6" s="505"/>
      <c r="G6" s="505"/>
      <c r="H6" s="553"/>
    </row>
    <row r="7" spans="1:8" ht="20.25" thickBot="1">
      <c r="A7" s="545" t="str">
        <f>'ล็อต 1'!A7:I7</f>
        <v>รายละเอียดแบบ :แบบองค์การบริหารส่วนตำบลน้ำปั้ว เลขที่ </v>
      </c>
      <c r="B7" s="546"/>
      <c r="C7" s="546"/>
      <c r="D7" s="546"/>
      <c r="E7" s="546"/>
      <c r="F7" s="546"/>
      <c r="G7" s="547" t="s">
        <v>163</v>
      </c>
      <c r="H7" s="548"/>
    </row>
    <row r="8" spans="1:8" ht="19.5">
      <c r="A8" s="549" t="s">
        <v>5</v>
      </c>
      <c r="B8" s="549" t="s">
        <v>0</v>
      </c>
      <c r="C8" s="549"/>
      <c r="D8" s="70" t="s">
        <v>63</v>
      </c>
      <c r="E8" s="46" t="s">
        <v>64</v>
      </c>
      <c r="F8" s="47" t="s">
        <v>34</v>
      </c>
      <c r="G8" s="549" t="s">
        <v>4</v>
      </c>
      <c r="H8" s="549"/>
    </row>
    <row r="9" spans="1:8" ht="20.25" thickBot="1">
      <c r="A9" s="550"/>
      <c r="B9" s="550"/>
      <c r="C9" s="550"/>
      <c r="D9" s="71" t="s">
        <v>65</v>
      </c>
      <c r="E9" s="37" t="s">
        <v>21</v>
      </c>
      <c r="F9" s="37" t="s">
        <v>21</v>
      </c>
      <c r="G9" s="550"/>
      <c r="H9" s="550"/>
    </row>
    <row r="10" spans="1:8" ht="20.25" thickTop="1">
      <c r="A10" s="15">
        <v>1</v>
      </c>
      <c r="B10" s="551" t="s">
        <v>253</v>
      </c>
      <c r="C10" s="552"/>
      <c r="D10" s="72">
        <f>โรงน้ำดื่ม!F102</f>
        <v>210561.28000000003</v>
      </c>
      <c r="E10" s="73">
        <v>1.3046</v>
      </c>
      <c r="F10" s="48">
        <f>1.3046*D10</f>
        <v>274698.245888</v>
      </c>
      <c r="G10" s="551" t="s">
        <v>66</v>
      </c>
      <c r="H10" s="552"/>
    </row>
    <row r="11" spans="1:8" ht="19.5">
      <c r="A11" s="17">
        <v>2</v>
      </c>
      <c r="B11" s="541" t="s">
        <v>251</v>
      </c>
      <c r="C11" s="542"/>
      <c r="D11" s="52">
        <f>โรงน้ำดื่ม!F103</f>
        <v>220600</v>
      </c>
      <c r="E11" s="74">
        <v>1</v>
      </c>
      <c r="F11" s="52">
        <f>D11</f>
        <v>220600</v>
      </c>
      <c r="G11" s="541" t="s">
        <v>155</v>
      </c>
      <c r="H11" s="542"/>
    </row>
    <row r="12" spans="1:8" ht="19.5">
      <c r="A12" s="17"/>
      <c r="B12" s="541"/>
      <c r="C12" s="542"/>
      <c r="D12" s="75"/>
      <c r="E12" s="51"/>
      <c r="F12" s="75"/>
      <c r="G12" s="541" t="s">
        <v>71</v>
      </c>
      <c r="H12" s="542"/>
    </row>
    <row r="13" spans="1:8" ht="19.5">
      <c r="A13" s="17"/>
      <c r="B13" s="518"/>
      <c r="C13" s="520"/>
      <c r="D13" s="75"/>
      <c r="E13" s="51"/>
      <c r="F13" s="50"/>
      <c r="G13" s="541" t="s">
        <v>154</v>
      </c>
      <c r="H13" s="542"/>
    </row>
    <row r="14" spans="1:8" ht="19.5">
      <c r="A14" s="50"/>
      <c r="B14" s="518"/>
      <c r="C14" s="520"/>
      <c r="D14" s="75"/>
      <c r="E14" s="51"/>
      <c r="F14" s="50"/>
      <c r="G14" s="541" t="s">
        <v>67</v>
      </c>
      <c r="H14" s="542"/>
    </row>
    <row r="15" spans="1:8" ht="19.5">
      <c r="A15" s="50"/>
      <c r="B15" s="518"/>
      <c r="C15" s="520"/>
      <c r="D15" s="75"/>
      <c r="E15" s="51"/>
      <c r="F15" s="50"/>
      <c r="G15" s="44" t="s">
        <v>249</v>
      </c>
      <c r="H15" s="45"/>
    </row>
    <row r="16" spans="1:8" ht="19.5">
      <c r="A16" s="50"/>
      <c r="B16" s="518"/>
      <c r="C16" s="520"/>
      <c r="D16" s="75"/>
      <c r="E16" s="51"/>
      <c r="F16" s="50"/>
      <c r="G16" s="541" t="s">
        <v>250</v>
      </c>
      <c r="H16" s="542"/>
    </row>
    <row r="17" spans="1:8" ht="19.5">
      <c r="A17" s="50"/>
      <c r="B17" s="518"/>
      <c r="C17" s="520"/>
      <c r="D17" s="75"/>
      <c r="E17" s="51"/>
      <c r="F17" s="50"/>
      <c r="G17" s="44" t="s">
        <v>251</v>
      </c>
      <c r="H17" s="45"/>
    </row>
    <row r="18" spans="1:8" ht="19.5">
      <c r="A18" s="50"/>
      <c r="B18" s="518"/>
      <c r="C18" s="520"/>
      <c r="D18" s="75"/>
      <c r="E18" s="51"/>
      <c r="F18" s="50"/>
      <c r="G18" s="541" t="s">
        <v>252</v>
      </c>
      <c r="H18" s="542"/>
    </row>
    <row r="19" spans="1:8" ht="19.5">
      <c r="A19" s="50"/>
      <c r="B19" s="518"/>
      <c r="C19" s="520"/>
      <c r="D19" s="75"/>
      <c r="E19" s="51"/>
      <c r="F19" s="50"/>
      <c r="G19" s="518"/>
      <c r="H19" s="520"/>
    </row>
    <row r="20" spans="1:8" ht="20.25" thickBot="1">
      <c r="A20" s="53"/>
      <c r="B20" s="543"/>
      <c r="C20" s="544"/>
      <c r="D20" s="76"/>
      <c r="E20" s="54"/>
      <c r="F20" s="53"/>
      <c r="G20" s="543"/>
      <c r="H20" s="544"/>
    </row>
    <row r="21" spans="1:8" ht="20.25" thickTop="1">
      <c r="A21" s="527" t="s">
        <v>34</v>
      </c>
      <c r="B21" s="528"/>
      <c r="C21" s="528"/>
      <c r="D21" s="528"/>
      <c r="E21" s="529"/>
      <c r="F21" s="77">
        <f>SUM(F10:F20)</f>
        <v>495298.245888</v>
      </c>
      <c r="G21" s="530" t="s">
        <v>101</v>
      </c>
      <c r="H21" s="531"/>
    </row>
    <row r="22" spans="1:8" ht="20.25" thickBot="1">
      <c r="A22" s="532" t="s">
        <v>94</v>
      </c>
      <c r="B22" s="533"/>
      <c r="C22" s="533"/>
      <c r="D22" s="533"/>
      <c r="E22" s="534"/>
      <c r="F22" s="55">
        <v>495000</v>
      </c>
      <c r="G22" s="535" t="s">
        <v>102</v>
      </c>
      <c r="H22" s="536"/>
    </row>
    <row r="23" spans="1:8" ht="24" customHeight="1" thickBot="1" thickTop="1">
      <c r="A23" s="56" t="s">
        <v>68</v>
      </c>
      <c r="B23" s="537" t="str">
        <f>CONCATENATE("(",_xlfn.BAHTTEXT(F22),")")</f>
        <v>(สี่แสนเก้าหมื่นห้าพันบาทถ้วน)</v>
      </c>
      <c r="C23" s="537"/>
      <c r="D23" s="537"/>
      <c r="E23" s="537"/>
      <c r="F23" s="538"/>
      <c r="G23" s="127"/>
      <c r="H23" s="128"/>
    </row>
    <row r="24" spans="1:8" ht="24" customHeight="1" thickBot="1" thickTop="1">
      <c r="A24" s="56" t="s">
        <v>156</v>
      </c>
      <c r="B24" s="127"/>
      <c r="C24" s="539"/>
      <c r="D24" s="539"/>
      <c r="E24" s="539"/>
      <c r="F24" s="539"/>
      <c r="G24" s="539"/>
      <c r="H24" s="540"/>
    </row>
    <row r="25" spans="1:8" ht="23.25" customHeight="1" thickTop="1">
      <c r="A25" s="524"/>
      <c r="B25" s="525"/>
      <c r="C25" s="525"/>
      <c r="D25" s="525"/>
      <c r="E25" s="525"/>
      <c r="F25" s="525"/>
      <c r="G25" s="525"/>
      <c r="H25" s="526"/>
    </row>
    <row r="26" spans="1:8" ht="19.5">
      <c r="A26" s="518"/>
      <c r="B26" s="519"/>
      <c r="C26" s="519"/>
      <c r="D26" s="519"/>
      <c r="E26" s="519"/>
      <c r="F26" s="519"/>
      <c r="G26" s="519"/>
      <c r="H26" s="520"/>
    </row>
    <row r="27" spans="1:8" ht="19.5">
      <c r="A27" s="518" t="s">
        <v>247</v>
      </c>
      <c r="B27" s="519"/>
      <c r="C27" s="519"/>
      <c r="D27" s="519"/>
      <c r="E27" s="519"/>
      <c r="F27" s="519"/>
      <c r="G27" s="519"/>
      <c r="H27" s="520"/>
    </row>
    <row r="28" spans="1:8" ht="19.5">
      <c r="A28" s="518" t="s">
        <v>103</v>
      </c>
      <c r="B28" s="519"/>
      <c r="C28" s="519"/>
      <c r="D28" s="519"/>
      <c r="E28" s="519"/>
      <c r="F28" s="519"/>
      <c r="G28" s="519"/>
      <c r="H28" s="520"/>
    </row>
    <row r="29" spans="1:8" ht="19.5">
      <c r="A29" s="518" t="s">
        <v>111</v>
      </c>
      <c r="B29" s="519"/>
      <c r="C29" s="519"/>
      <c r="D29" s="519"/>
      <c r="E29" s="519"/>
      <c r="F29" s="519"/>
      <c r="G29" s="519"/>
      <c r="H29" s="520"/>
    </row>
    <row r="30" spans="1:8" ht="19.5">
      <c r="A30" s="518"/>
      <c r="B30" s="519"/>
      <c r="C30" s="519"/>
      <c r="D30" s="519"/>
      <c r="E30" s="519"/>
      <c r="F30" s="519"/>
      <c r="G30" s="519"/>
      <c r="H30" s="520"/>
    </row>
    <row r="31" spans="1:8" ht="19.5">
      <c r="A31" s="518" t="s">
        <v>161</v>
      </c>
      <c r="B31" s="519"/>
      <c r="C31" s="519"/>
      <c r="D31" s="519"/>
      <c r="E31" s="519"/>
      <c r="F31" s="519"/>
      <c r="G31" s="519"/>
      <c r="H31" s="520"/>
    </row>
    <row r="32" spans="1:8" ht="19.5">
      <c r="A32" s="518" t="s">
        <v>157</v>
      </c>
      <c r="B32" s="519"/>
      <c r="C32" s="519"/>
      <c r="D32" s="519"/>
      <c r="E32" s="519"/>
      <c r="F32" s="519"/>
      <c r="G32" s="519"/>
      <c r="H32" s="520"/>
    </row>
    <row r="33" spans="1:8" ht="19.5">
      <c r="A33" s="518" t="s">
        <v>158</v>
      </c>
      <c r="B33" s="519"/>
      <c r="C33" s="519"/>
      <c r="D33" s="519"/>
      <c r="E33" s="519"/>
      <c r="F33" s="519"/>
      <c r="G33" s="519"/>
      <c r="H33" s="520"/>
    </row>
    <row r="34" spans="1:8" ht="19.5">
      <c r="A34" s="518"/>
      <c r="B34" s="519"/>
      <c r="C34" s="519"/>
      <c r="D34" s="519"/>
      <c r="E34" s="519"/>
      <c r="F34" s="519"/>
      <c r="G34" s="519"/>
      <c r="H34" s="520"/>
    </row>
    <row r="35" spans="1:9" ht="19.5">
      <c r="A35" s="518" t="s">
        <v>162</v>
      </c>
      <c r="B35" s="519"/>
      <c r="C35" s="519"/>
      <c r="D35" s="519"/>
      <c r="E35" s="519"/>
      <c r="F35" s="519"/>
      <c r="G35" s="519"/>
      <c r="H35" s="520"/>
      <c r="I35" s="57"/>
    </row>
    <row r="36" spans="1:8" ht="19.5">
      <c r="A36" s="518" t="s">
        <v>159</v>
      </c>
      <c r="B36" s="519"/>
      <c r="C36" s="519"/>
      <c r="D36" s="519"/>
      <c r="E36" s="519"/>
      <c r="F36" s="519"/>
      <c r="G36" s="519"/>
      <c r="H36" s="520"/>
    </row>
    <row r="37" spans="1:8" ht="19.5">
      <c r="A37" s="518" t="s">
        <v>160</v>
      </c>
      <c r="B37" s="519"/>
      <c r="C37" s="519"/>
      <c r="D37" s="519"/>
      <c r="E37" s="519"/>
      <c r="F37" s="519"/>
      <c r="G37" s="519"/>
      <c r="H37" s="520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8" ht="19.5">
      <c r="A40" s="518"/>
      <c r="B40" s="519"/>
      <c r="C40" s="519"/>
      <c r="D40" s="519"/>
      <c r="E40" s="519"/>
      <c r="F40" s="519"/>
      <c r="G40" s="519"/>
      <c r="H40" s="520"/>
    </row>
    <row r="41" spans="1:8" ht="19.5">
      <c r="A41" s="18"/>
      <c r="B41" s="13"/>
      <c r="C41" s="13"/>
      <c r="D41" s="13"/>
      <c r="E41" s="13"/>
      <c r="F41" s="13"/>
      <c r="G41" s="13"/>
      <c r="H41" s="49"/>
    </row>
    <row r="42" spans="1:8" ht="19.5">
      <c r="A42" s="521"/>
      <c r="B42" s="522"/>
      <c r="C42" s="522"/>
      <c r="D42" s="522"/>
      <c r="E42" s="522"/>
      <c r="F42" s="522"/>
      <c r="G42" s="522"/>
      <c r="H42" s="523"/>
    </row>
    <row r="43" spans="1:8" ht="19.5">
      <c r="A43" s="18"/>
      <c r="B43" s="13"/>
      <c r="C43" s="13"/>
      <c r="D43" s="13"/>
      <c r="E43" s="13"/>
      <c r="F43" s="13"/>
      <c r="G43" s="13"/>
      <c r="H43" s="49"/>
    </row>
    <row r="44" spans="1:8" ht="19.5">
      <c r="A44" s="18"/>
      <c r="B44" s="13"/>
      <c r="C44" s="13"/>
      <c r="D44" s="13"/>
      <c r="E44" s="13"/>
      <c r="F44" s="13"/>
      <c r="G44" s="13"/>
      <c r="H44" s="49"/>
    </row>
    <row r="45" spans="1:8" ht="19.5">
      <c r="A45" s="18"/>
      <c r="B45" s="13"/>
      <c r="C45" s="13"/>
      <c r="D45" s="13"/>
      <c r="E45" s="13"/>
      <c r="F45" s="13"/>
      <c r="G45" s="13"/>
      <c r="H45" s="49"/>
    </row>
    <row r="46" spans="1:6" ht="19.5">
      <c r="A46" s="18"/>
      <c r="B46" s="13"/>
      <c r="C46" s="13"/>
      <c r="D46" s="13"/>
      <c r="E46" s="13"/>
      <c r="F46" s="13"/>
    </row>
  </sheetData>
  <sheetProtection/>
  <mergeCells count="52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A21:E21"/>
    <mergeCell ref="G21:H21"/>
    <mergeCell ref="A22:E22"/>
    <mergeCell ref="G22:H22"/>
    <mergeCell ref="B23:F23"/>
    <mergeCell ref="C24:H24"/>
    <mergeCell ref="A25:H25"/>
    <mergeCell ref="A26:H26"/>
    <mergeCell ref="A27:H27"/>
    <mergeCell ref="A28:H28"/>
    <mergeCell ref="A29:H29"/>
    <mergeCell ref="A30:H30"/>
    <mergeCell ref="A37:H37"/>
    <mergeCell ref="A40:H40"/>
    <mergeCell ref="A42:H42"/>
    <mergeCell ref="A31:H31"/>
    <mergeCell ref="A32:H32"/>
    <mergeCell ref="A33:H33"/>
    <mergeCell ref="A34:H34"/>
    <mergeCell ref="A35:H35"/>
    <mergeCell ref="A36:H36"/>
  </mergeCells>
  <printOptions/>
  <pageMargins left="0.5905511811023623" right="0" top="0.3937007874015748" bottom="0.1968503937007874" header="0" footer="0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1">
      <selection activeCell="B38" sqref="B38"/>
    </sheetView>
  </sheetViews>
  <sheetFormatPr defaultColWidth="9.140625" defaultRowHeight="21.75"/>
  <cols>
    <col min="1" max="1" width="9.140625" style="329" customWidth="1"/>
    <col min="2" max="2" width="91.00390625" style="329" bestFit="1" customWidth="1"/>
    <col min="3" max="3" width="9.140625" style="329" customWidth="1"/>
    <col min="4" max="4" width="11.00390625" style="329" customWidth="1"/>
    <col min="5" max="5" width="10.8515625" style="329" customWidth="1"/>
    <col min="6" max="16384" width="9.140625" style="329" customWidth="1"/>
  </cols>
  <sheetData>
    <row r="1" spans="1:6" ht="21">
      <c r="A1" s="697" t="s">
        <v>1448</v>
      </c>
      <c r="B1" s="697"/>
      <c r="C1" s="697"/>
      <c r="D1" s="697"/>
      <c r="E1" s="697"/>
      <c r="F1" s="697"/>
    </row>
    <row r="3" spans="1:6" ht="42">
      <c r="A3" s="461" t="s">
        <v>562</v>
      </c>
      <c r="B3" s="461" t="s">
        <v>0</v>
      </c>
      <c r="C3" s="461" t="s">
        <v>2</v>
      </c>
      <c r="D3" s="461" t="s">
        <v>563</v>
      </c>
      <c r="E3" s="437" t="s">
        <v>564</v>
      </c>
      <c r="F3" s="437" t="s">
        <v>1449</v>
      </c>
    </row>
    <row r="4" spans="1:6" ht="21">
      <c r="A4" s="462">
        <v>1</v>
      </c>
      <c r="B4" s="463" t="s">
        <v>566</v>
      </c>
      <c r="C4" s="462" t="s">
        <v>11</v>
      </c>
      <c r="D4" s="464" t="s">
        <v>1065</v>
      </c>
      <c r="E4" s="464" t="s">
        <v>1066</v>
      </c>
      <c r="F4" s="464" t="s">
        <v>569</v>
      </c>
    </row>
    <row r="5" spans="1:6" ht="21">
      <c r="A5" s="465">
        <v>2</v>
      </c>
      <c r="B5" s="466" t="s">
        <v>570</v>
      </c>
      <c r="C5" s="465" t="s">
        <v>11</v>
      </c>
      <c r="D5" s="467" t="s">
        <v>1067</v>
      </c>
      <c r="E5" s="467" t="s">
        <v>1068</v>
      </c>
      <c r="F5" s="467" t="s">
        <v>569</v>
      </c>
    </row>
    <row r="6" spans="1:6" ht="21">
      <c r="A6" s="462">
        <v>3</v>
      </c>
      <c r="B6" s="463" t="s">
        <v>573</v>
      </c>
      <c r="C6" s="462" t="s">
        <v>11</v>
      </c>
      <c r="D6" s="464" t="s">
        <v>1069</v>
      </c>
      <c r="E6" s="464" t="s">
        <v>1070</v>
      </c>
      <c r="F6" s="464" t="s">
        <v>569</v>
      </c>
    </row>
    <row r="7" spans="1:6" ht="21">
      <c r="A7" s="465">
        <v>4</v>
      </c>
      <c r="B7" s="466" t="s">
        <v>576</v>
      </c>
      <c r="C7" s="465" t="s">
        <v>11</v>
      </c>
      <c r="D7" s="467" t="s">
        <v>1071</v>
      </c>
      <c r="E7" s="467" t="s">
        <v>1072</v>
      </c>
      <c r="F7" s="467" t="s">
        <v>569</v>
      </c>
    </row>
    <row r="8" spans="1:6" ht="21">
      <c r="A8" s="462">
        <v>5</v>
      </c>
      <c r="B8" s="463" t="s">
        <v>579</v>
      </c>
      <c r="C8" s="462" t="s">
        <v>11</v>
      </c>
      <c r="D8" s="464" t="s">
        <v>1073</v>
      </c>
      <c r="E8" s="464" t="s">
        <v>1074</v>
      </c>
      <c r="F8" s="464" t="s">
        <v>569</v>
      </c>
    </row>
    <row r="9" spans="1:6" ht="21">
      <c r="A9" s="465">
        <v>6</v>
      </c>
      <c r="B9" s="466" t="s">
        <v>582</v>
      </c>
      <c r="C9" s="465" t="s">
        <v>11</v>
      </c>
      <c r="D9" s="467" t="s">
        <v>1075</v>
      </c>
      <c r="E9" s="467" t="s">
        <v>1076</v>
      </c>
      <c r="F9" s="467" t="s">
        <v>569</v>
      </c>
    </row>
    <row r="10" spans="1:6" ht="21">
      <c r="A10" s="462">
        <v>7</v>
      </c>
      <c r="B10" s="463" t="s">
        <v>585</v>
      </c>
      <c r="C10" s="462" t="s">
        <v>11</v>
      </c>
      <c r="D10" s="464" t="s">
        <v>1077</v>
      </c>
      <c r="E10" s="464" t="s">
        <v>1078</v>
      </c>
      <c r="F10" s="464" t="s">
        <v>569</v>
      </c>
    </row>
    <row r="11" spans="1:6" ht="21">
      <c r="A11" s="465">
        <v>8</v>
      </c>
      <c r="B11" s="466" t="s">
        <v>588</v>
      </c>
      <c r="C11" s="465" t="s">
        <v>11</v>
      </c>
      <c r="D11" s="467" t="s">
        <v>1079</v>
      </c>
      <c r="E11" s="467" t="s">
        <v>1080</v>
      </c>
      <c r="F11" s="467" t="s">
        <v>569</v>
      </c>
    </row>
    <row r="12" spans="1:6" ht="21">
      <c r="A12" s="462">
        <v>9</v>
      </c>
      <c r="B12" s="463" t="s">
        <v>1081</v>
      </c>
      <c r="C12" s="462" t="s">
        <v>592</v>
      </c>
      <c r="D12" s="464" t="s">
        <v>1082</v>
      </c>
      <c r="E12" s="464" t="s">
        <v>1083</v>
      </c>
      <c r="F12" s="464" t="s">
        <v>569</v>
      </c>
    </row>
    <row r="13" spans="1:6" ht="21">
      <c r="A13" s="465">
        <v>10</v>
      </c>
      <c r="B13" s="466" t="s">
        <v>1084</v>
      </c>
      <c r="C13" s="465" t="s">
        <v>592</v>
      </c>
      <c r="D13" s="467" t="s">
        <v>819</v>
      </c>
      <c r="E13" s="467" t="s">
        <v>820</v>
      </c>
      <c r="F13" s="467" t="s">
        <v>569</v>
      </c>
    </row>
    <row r="14" spans="1:6" ht="21">
      <c r="A14" s="462">
        <v>11</v>
      </c>
      <c r="B14" s="463" t="s">
        <v>591</v>
      </c>
      <c r="C14" s="462" t="s">
        <v>592</v>
      </c>
      <c r="D14" s="464" t="s">
        <v>593</v>
      </c>
      <c r="E14" s="464" t="s">
        <v>594</v>
      </c>
      <c r="F14" s="464" t="s">
        <v>569</v>
      </c>
    </row>
    <row r="15" spans="1:6" ht="21">
      <c r="A15" s="465">
        <v>12</v>
      </c>
      <c r="B15" s="466" t="s">
        <v>1085</v>
      </c>
      <c r="C15" s="465" t="s">
        <v>592</v>
      </c>
      <c r="D15" s="467" t="s">
        <v>1086</v>
      </c>
      <c r="E15" s="467" t="s">
        <v>1087</v>
      </c>
      <c r="F15" s="467" t="s">
        <v>569</v>
      </c>
    </row>
    <row r="16" spans="1:6" ht="21">
      <c r="A16" s="462">
        <v>13</v>
      </c>
      <c r="B16" s="463" t="s">
        <v>1088</v>
      </c>
      <c r="C16" s="462" t="s">
        <v>27</v>
      </c>
      <c r="D16" s="464" t="s">
        <v>1089</v>
      </c>
      <c r="E16" s="464" t="s">
        <v>1090</v>
      </c>
      <c r="F16" s="464" t="s">
        <v>569</v>
      </c>
    </row>
    <row r="17" spans="1:6" ht="21">
      <c r="A17" s="465">
        <v>14</v>
      </c>
      <c r="B17" s="466" t="s">
        <v>1091</v>
      </c>
      <c r="C17" s="465" t="s">
        <v>27</v>
      </c>
      <c r="D17" s="467" t="s">
        <v>1009</v>
      </c>
      <c r="E17" s="467" t="s">
        <v>1010</v>
      </c>
      <c r="F17" s="467" t="s">
        <v>569</v>
      </c>
    </row>
    <row r="18" spans="1:6" ht="21">
      <c r="A18" s="462">
        <v>15</v>
      </c>
      <c r="B18" s="463" t="s">
        <v>1092</v>
      </c>
      <c r="C18" s="462" t="s">
        <v>27</v>
      </c>
      <c r="D18" s="464" t="s">
        <v>1012</v>
      </c>
      <c r="E18" s="464" t="s">
        <v>1013</v>
      </c>
      <c r="F18" s="464" t="s">
        <v>569</v>
      </c>
    </row>
    <row r="19" spans="1:6" ht="21">
      <c r="A19" s="465">
        <v>16</v>
      </c>
      <c r="B19" s="466" t="s">
        <v>1093</v>
      </c>
      <c r="C19" s="465" t="s">
        <v>27</v>
      </c>
      <c r="D19" s="467" t="s">
        <v>1094</v>
      </c>
      <c r="E19" s="467" t="s">
        <v>1095</v>
      </c>
      <c r="F19" s="467" t="s">
        <v>569</v>
      </c>
    </row>
    <row r="20" spans="1:6" ht="21">
      <c r="A20" s="462">
        <v>17</v>
      </c>
      <c r="B20" s="463" t="s">
        <v>1096</v>
      </c>
      <c r="C20" s="462" t="s">
        <v>27</v>
      </c>
      <c r="D20" s="464" t="s">
        <v>1097</v>
      </c>
      <c r="E20" s="464" t="s">
        <v>1098</v>
      </c>
      <c r="F20" s="464" t="s">
        <v>569</v>
      </c>
    </row>
    <row r="21" spans="1:6" ht="21">
      <c r="A21" s="465">
        <v>18</v>
      </c>
      <c r="B21" s="466" t="s">
        <v>1099</v>
      </c>
      <c r="C21" s="465" t="s">
        <v>27</v>
      </c>
      <c r="D21" s="467" t="s">
        <v>1100</v>
      </c>
      <c r="E21" s="467" t="s">
        <v>1101</v>
      </c>
      <c r="F21" s="467" t="s">
        <v>569</v>
      </c>
    </row>
    <row r="22" spans="1:6" ht="21">
      <c r="A22" s="462">
        <v>19</v>
      </c>
      <c r="B22" s="463" t="s">
        <v>1102</v>
      </c>
      <c r="C22" s="462" t="s">
        <v>27</v>
      </c>
      <c r="D22" s="464" t="s">
        <v>1103</v>
      </c>
      <c r="E22" s="464" t="s">
        <v>1104</v>
      </c>
      <c r="F22" s="464" t="s">
        <v>569</v>
      </c>
    </row>
    <row r="23" spans="1:6" ht="21">
      <c r="A23" s="465">
        <v>20</v>
      </c>
      <c r="B23" s="466" t="s">
        <v>1105</v>
      </c>
      <c r="C23" s="465" t="s">
        <v>27</v>
      </c>
      <c r="D23" s="467" t="s">
        <v>1106</v>
      </c>
      <c r="E23" s="467" t="s">
        <v>1107</v>
      </c>
      <c r="F23" s="467" t="s">
        <v>569</v>
      </c>
    </row>
    <row r="24" spans="1:6" ht="21">
      <c r="A24" s="462">
        <v>21</v>
      </c>
      <c r="B24" s="463" t="s">
        <v>1108</v>
      </c>
      <c r="C24" s="462" t="s">
        <v>27</v>
      </c>
      <c r="D24" s="464" t="s">
        <v>1109</v>
      </c>
      <c r="E24" s="464" t="s">
        <v>1110</v>
      </c>
      <c r="F24" s="464" t="s">
        <v>569</v>
      </c>
    </row>
    <row r="25" spans="1:6" ht="21">
      <c r="A25" s="465">
        <v>22</v>
      </c>
      <c r="B25" s="466" t="s">
        <v>1111</v>
      </c>
      <c r="C25" s="465" t="s">
        <v>27</v>
      </c>
      <c r="D25" s="467" t="s">
        <v>1112</v>
      </c>
      <c r="E25" s="467" t="s">
        <v>1113</v>
      </c>
      <c r="F25" s="467" t="s">
        <v>569</v>
      </c>
    </row>
    <row r="26" spans="1:6" ht="21">
      <c r="A26" s="462">
        <v>23</v>
      </c>
      <c r="B26" s="463" t="s">
        <v>1114</v>
      </c>
      <c r="C26" s="462" t="s">
        <v>27</v>
      </c>
      <c r="D26" s="464" t="s">
        <v>1115</v>
      </c>
      <c r="E26" s="464" t="s">
        <v>1116</v>
      </c>
      <c r="F26" s="464" t="s">
        <v>569</v>
      </c>
    </row>
    <row r="27" spans="1:6" ht="21">
      <c r="A27" s="465">
        <v>24</v>
      </c>
      <c r="B27" s="466" t="s">
        <v>1117</v>
      </c>
      <c r="C27" s="465" t="s">
        <v>27</v>
      </c>
      <c r="D27" s="467" t="s">
        <v>1118</v>
      </c>
      <c r="E27" s="467" t="s">
        <v>1119</v>
      </c>
      <c r="F27" s="467" t="s">
        <v>569</v>
      </c>
    </row>
    <row r="28" spans="1:6" ht="21">
      <c r="A28" s="462">
        <v>25</v>
      </c>
      <c r="B28" s="463" t="s">
        <v>1120</v>
      </c>
      <c r="C28" s="462" t="s">
        <v>27</v>
      </c>
      <c r="D28" s="464" t="s">
        <v>602</v>
      </c>
      <c r="E28" s="464" t="s">
        <v>603</v>
      </c>
      <c r="F28" s="464" t="s">
        <v>569</v>
      </c>
    </row>
    <row r="29" spans="1:6" ht="21">
      <c r="A29" s="465">
        <v>26</v>
      </c>
      <c r="B29" s="466" t="s">
        <v>1121</v>
      </c>
      <c r="C29" s="465" t="s">
        <v>27</v>
      </c>
      <c r="D29" s="467" t="s">
        <v>1122</v>
      </c>
      <c r="E29" s="467" t="s">
        <v>1123</v>
      </c>
      <c r="F29" s="467" t="s">
        <v>569</v>
      </c>
    </row>
    <row r="30" spans="1:6" ht="21">
      <c r="A30" s="462">
        <v>27</v>
      </c>
      <c r="B30" s="463" t="s">
        <v>1124</v>
      </c>
      <c r="C30" s="462" t="s">
        <v>27</v>
      </c>
      <c r="D30" s="464" t="s">
        <v>1125</v>
      </c>
      <c r="E30" s="464" t="s">
        <v>1126</v>
      </c>
      <c r="F30" s="464" t="s">
        <v>569</v>
      </c>
    </row>
    <row r="31" spans="1:6" ht="42">
      <c r="A31" s="465">
        <v>28</v>
      </c>
      <c r="B31" s="466" t="s">
        <v>1127</v>
      </c>
      <c r="C31" s="465" t="s">
        <v>27</v>
      </c>
      <c r="D31" s="467" t="s">
        <v>1128</v>
      </c>
      <c r="E31" s="467" t="s">
        <v>1129</v>
      </c>
      <c r="F31" s="467" t="s">
        <v>569</v>
      </c>
    </row>
    <row r="32" spans="1:6" ht="21">
      <c r="A32" s="462">
        <v>29</v>
      </c>
      <c r="B32" s="463" t="s">
        <v>1130</v>
      </c>
      <c r="C32" s="462" t="s">
        <v>27</v>
      </c>
      <c r="D32" s="464" t="s">
        <v>1131</v>
      </c>
      <c r="E32" s="464" t="s">
        <v>1132</v>
      </c>
      <c r="F32" s="464" t="s">
        <v>569</v>
      </c>
    </row>
    <row r="33" spans="1:6" ht="21">
      <c r="A33" s="465">
        <v>30</v>
      </c>
      <c r="B33" s="466" t="s">
        <v>1133</v>
      </c>
      <c r="C33" s="465" t="s">
        <v>27</v>
      </c>
      <c r="D33" s="467" t="s">
        <v>1134</v>
      </c>
      <c r="E33" s="467" t="s">
        <v>1135</v>
      </c>
      <c r="F33" s="467" t="s">
        <v>569</v>
      </c>
    </row>
    <row r="34" spans="1:6" ht="21">
      <c r="A34" s="462">
        <v>31</v>
      </c>
      <c r="B34" s="463" t="s">
        <v>1136</v>
      </c>
      <c r="C34" s="462" t="s">
        <v>200</v>
      </c>
      <c r="D34" s="464" t="s">
        <v>693</v>
      </c>
      <c r="E34" s="464" t="s">
        <v>694</v>
      </c>
      <c r="F34" s="464" t="s">
        <v>569</v>
      </c>
    </row>
    <row r="35" spans="1:6" ht="42">
      <c r="A35" s="465">
        <v>32</v>
      </c>
      <c r="B35" s="466" t="s">
        <v>622</v>
      </c>
      <c r="C35" s="465" t="s">
        <v>186</v>
      </c>
      <c r="D35" s="467" t="s">
        <v>1137</v>
      </c>
      <c r="E35" s="467" t="s">
        <v>1138</v>
      </c>
      <c r="F35" s="467" t="s">
        <v>569</v>
      </c>
    </row>
    <row r="36" spans="1:6" ht="42">
      <c r="A36" s="462">
        <v>33</v>
      </c>
      <c r="B36" s="463" t="s">
        <v>626</v>
      </c>
      <c r="C36" s="462" t="s">
        <v>186</v>
      </c>
      <c r="D36" s="464" t="s">
        <v>1139</v>
      </c>
      <c r="E36" s="464" t="s">
        <v>1140</v>
      </c>
      <c r="F36" s="464" t="s">
        <v>569</v>
      </c>
    </row>
    <row r="37" spans="1:6" ht="42">
      <c r="A37" s="465">
        <v>34</v>
      </c>
      <c r="B37" s="466" t="s">
        <v>630</v>
      </c>
      <c r="C37" s="465" t="s">
        <v>186</v>
      </c>
      <c r="D37" s="467" t="s">
        <v>1139</v>
      </c>
      <c r="E37" s="467" t="s">
        <v>1140</v>
      </c>
      <c r="F37" s="467" t="s">
        <v>569</v>
      </c>
    </row>
    <row r="38" spans="1:6" ht="42">
      <c r="A38" s="462">
        <v>35</v>
      </c>
      <c r="B38" s="463" t="s">
        <v>634</v>
      </c>
      <c r="C38" s="462" t="s">
        <v>186</v>
      </c>
      <c r="D38" s="464" t="s">
        <v>1141</v>
      </c>
      <c r="E38" s="464" t="s">
        <v>1142</v>
      </c>
      <c r="F38" s="464" t="s">
        <v>569</v>
      </c>
    </row>
    <row r="39" spans="1:6" ht="42">
      <c r="A39" s="465">
        <v>36</v>
      </c>
      <c r="B39" s="466" t="s">
        <v>1143</v>
      </c>
      <c r="C39" s="465" t="s">
        <v>186</v>
      </c>
      <c r="D39" s="467" t="s">
        <v>1141</v>
      </c>
      <c r="E39" s="467" t="s">
        <v>1142</v>
      </c>
      <c r="F39" s="467" t="s">
        <v>569</v>
      </c>
    </row>
    <row r="40" spans="1:6" ht="42">
      <c r="A40" s="462">
        <v>37</v>
      </c>
      <c r="B40" s="463" t="s">
        <v>1144</v>
      </c>
      <c r="C40" s="462" t="s">
        <v>186</v>
      </c>
      <c r="D40" s="464" t="s">
        <v>1141</v>
      </c>
      <c r="E40" s="464" t="s">
        <v>1142</v>
      </c>
      <c r="F40" s="464" t="s">
        <v>569</v>
      </c>
    </row>
    <row r="41" spans="1:6" ht="42">
      <c r="A41" s="465">
        <v>38</v>
      </c>
      <c r="B41" s="466" t="s">
        <v>1145</v>
      </c>
      <c r="C41" s="465" t="s">
        <v>186</v>
      </c>
      <c r="D41" s="467" t="s">
        <v>1146</v>
      </c>
      <c r="E41" s="467" t="s">
        <v>1147</v>
      </c>
      <c r="F41" s="467" t="s">
        <v>569</v>
      </c>
    </row>
    <row r="42" spans="1:6" ht="42">
      <c r="A42" s="462">
        <v>39</v>
      </c>
      <c r="B42" s="463" t="s">
        <v>1148</v>
      </c>
      <c r="C42" s="462" t="s">
        <v>186</v>
      </c>
      <c r="D42" s="464" t="s">
        <v>1149</v>
      </c>
      <c r="E42" s="464" t="s">
        <v>1150</v>
      </c>
      <c r="F42" s="464" t="s">
        <v>569</v>
      </c>
    </row>
    <row r="43" spans="1:6" ht="42">
      <c r="A43" s="465">
        <v>40</v>
      </c>
      <c r="B43" s="466" t="s">
        <v>1151</v>
      </c>
      <c r="C43" s="465" t="s">
        <v>186</v>
      </c>
      <c r="D43" s="467" t="s">
        <v>1149</v>
      </c>
      <c r="E43" s="467" t="s">
        <v>1150</v>
      </c>
      <c r="F43" s="467" t="s">
        <v>569</v>
      </c>
    </row>
    <row r="44" spans="1:6" ht="42">
      <c r="A44" s="462">
        <v>41</v>
      </c>
      <c r="B44" s="463" t="s">
        <v>1152</v>
      </c>
      <c r="C44" s="462" t="s">
        <v>186</v>
      </c>
      <c r="D44" s="464" t="s">
        <v>1149</v>
      </c>
      <c r="E44" s="464" t="s">
        <v>1150</v>
      </c>
      <c r="F44" s="464" t="s">
        <v>569</v>
      </c>
    </row>
    <row r="45" spans="1:6" ht="21">
      <c r="A45" s="465">
        <v>42</v>
      </c>
      <c r="B45" s="466" t="s">
        <v>660</v>
      </c>
      <c r="C45" s="465" t="s">
        <v>26</v>
      </c>
      <c r="D45" s="467" t="s">
        <v>1153</v>
      </c>
      <c r="E45" s="467" t="s">
        <v>1154</v>
      </c>
      <c r="F45" s="467" t="s">
        <v>569</v>
      </c>
    </row>
    <row r="46" spans="1:6" ht="42">
      <c r="A46" s="462">
        <v>43</v>
      </c>
      <c r="B46" s="463" t="s">
        <v>663</v>
      </c>
      <c r="C46" s="462" t="s">
        <v>27</v>
      </c>
      <c r="D46" s="464" t="s">
        <v>1155</v>
      </c>
      <c r="E46" s="464" t="s">
        <v>1156</v>
      </c>
      <c r="F46" s="464" t="s">
        <v>569</v>
      </c>
    </row>
    <row r="47" spans="1:6" ht="42">
      <c r="A47" s="465">
        <v>44</v>
      </c>
      <c r="B47" s="466" t="s">
        <v>1157</v>
      </c>
      <c r="C47" s="465" t="s">
        <v>27</v>
      </c>
      <c r="D47" s="467" t="s">
        <v>1045</v>
      </c>
      <c r="E47" s="467" t="s">
        <v>1046</v>
      </c>
      <c r="F47" s="467" t="s">
        <v>569</v>
      </c>
    </row>
    <row r="48" spans="1:6" ht="42">
      <c r="A48" s="462">
        <v>45</v>
      </c>
      <c r="B48" s="463" t="s">
        <v>667</v>
      </c>
      <c r="C48" s="462" t="s">
        <v>27</v>
      </c>
      <c r="D48" s="464" t="s">
        <v>1158</v>
      </c>
      <c r="E48" s="464" t="s">
        <v>1159</v>
      </c>
      <c r="F48" s="464" t="s">
        <v>569</v>
      </c>
    </row>
    <row r="49" spans="1:6" ht="42">
      <c r="A49" s="465">
        <v>46</v>
      </c>
      <c r="B49" s="466" t="s">
        <v>671</v>
      </c>
      <c r="C49" s="465" t="s">
        <v>27</v>
      </c>
      <c r="D49" s="467" t="s">
        <v>1160</v>
      </c>
      <c r="E49" s="467" t="s">
        <v>1161</v>
      </c>
      <c r="F49" s="467" t="s">
        <v>569</v>
      </c>
    </row>
    <row r="50" spans="1:6" ht="42">
      <c r="A50" s="462">
        <v>47</v>
      </c>
      <c r="B50" s="463" t="s">
        <v>675</v>
      </c>
      <c r="C50" s="462" t="s">
        <v>27</v>
      </c>
      <c r="D50" s="464" t="s">
        <v>1162</v>
      </c>
      <c r="E50" s="464" t="s">
        <v>1163</v>
      </c>
      <c r="F50" s="464" t="s">
        <v>569</v>
      </c>
    </row>
    <row r="51" spans="1:6" ht="42">
      <c r="A51" s="465">
        <v>48</v>
      </c>
      <c r="B51" s="466" t="s">
        <v>679</v>
      </c>
      <c r="C51" s="465" t="s">
        <v>27</v>
      </c>
      <c r="D51" s="467" t="s">
        <v>1164</v>
      </c>
      <c r="E51" s="467" t="s">
        <v>1165</v>
      </c>
      <c r="F51" s="467" t="s">
        <v>569</v>
      </c>
    </row>
    <row r="52" spans="1:6" ht="21">
      <c r="A52" s="462">
        <v>49</v>
      </c>
      <c r="B52" s="463" t="s">
        <v>1166</v>
      </c>
      <c r="C52" s="462" t="s">
        <v>27</v>
      </c>
      <c r="D52" s="464" t="s">
        <v>1167</v>
      </c>
      <c r="E52" s="464" t="s">
        <v>1168</v>
      </c>
      <c r="F52" s="464" t="s">
        <v>569</v>
      </c>
    </row>
    <row r="53" spans="1:6" ht="21">
      <c r="A53" s="465">
        <v>50</v>
      </c>
      <c r="B53" s="466" t="s">
        <v>683</v>
      </c>
      <c r="C53" s="465" t="s">
        <v>27</v>
      </c>
      <c r="D53" s="467" t="s">
        <v>1169</v>
      </c>
      <c r="E53" s="467" t="s">
        <v>1170</v>
      </c>
      <c r="F53" s="467" t="s">
        <v>569</v>
      </c>
    </row>
    <row r="54" spans="1:6" ht="21">
      <c r="A54" s="462">
        <v>51</v>
      </c>
      <c r="B54" s="463" t="s">
        <v>686</v>
      </c>
      <c r="C54" s="462" t="s">
        <v>27</v>
      </c>
      <c r="D54" s="464" t="s">
        <v>1171</v>
      </c>
      <c r="E54" s="464" t="s">
        <v>1172</v>
      </c>
      <c r="F54" s="464" t="s">
        <v>569</v>
      </c>
    </row>
    <row r="55" spans="1:6" ht="21">
      <c r="A55" s="465">
        <v>52</v>
      </c>
      <c r="B55" s="466" t="s">
        <v>1173</v>
      </c>
      <c r="C55" s="465" t="s">
        <v>27</v>
      </c>
      <c r="D55" s="467" t="s">
        <v>1174</v>
      </c>
      <c r="E55" s="467" t="s">
        <v>1175</v>
      </c>
      <c r="F55" s="467" t="s">
        <v>569</v>
      </c>
    </row>
    <row r="56" spans="1:6" ht="21">
      <c r="A56" s="462">
        <v>53</v>
      </c>
      <c r="B56" s="463" t="s">
        <v>1176</v>
      </c>
      <c r="C56" s="462" t="s">
        <v>27</v>
      </c>
      <c r="D56" s="464" t="s">
        <v>1177</v>
      </c>
      <c r="E56" s="464" t="s">
        <v>1178</v>
      </c>
      <c r="F56" s="464" t="s">
        <v>569</v>
      </c>
    </row>
    <row r="57" spans="1:6" ht="21">
      <c r="A57" s="465">
        <v>54</v>
      </c>
      <c r="B57" s="466" t="s">
        <v>1179</v>
      </c>
      <c r="C57" s="465" t="s">
        <v>27</v>
      </c>
      <c r="D57" s="467" t="s">
        <v>1180</v>
      </c>
      <c r="E57" s="467" t="s">
        <v>1181</v>
      </c>
      <c r="F57" s="467" t="s">
        <v>569</v>
      </c>
    </row>
    <row r="58" spans="1:6" ht="21">
      <c r="A58" s="462">
        <v>55</v>
      </c>
      <c r="B58" s="463" t="s">
        <v>1182</v>
      </c>
      <c r="C58" s="462" t="s">
        <v>27</v>
      </c>
      <c r="D58" s="464" t="s">
        <v>1183</v>
      </c>
      <c r="E58" s="464" t="s">
        <v>1184</v>
      </c>
      <c r="F58" s="464" t="s">
        <v>569</v>
      </c>
    </row>
    <row r="59" spans="1:6" ht="21">
      <c r="A59" s="465">
        <v>56</v>
      </c>
      <c r="B59" s="466" t="s">
        <v>1185</v>
      </c>
      <c r="C59" s="465" t="s">
        <v>27</v>
      </c>
      <c r="D59" s="467" t="s">
        <v>1183</v>
      </c>
      <c r="E59" s="467" t="s">
        <v>1184</v>
      </c>
      <c r="F59" s="467" t="s">
        <v>569</v>
      </c>
    </row>
    <row r="60" spans="1:6" ht="21">
      <c r="A60" s="462">
        <v>57</v>
      </c>
      <c r="B60" s="463" t="s">
        <v>1186</v>
      </c>
      <c r="C60" s="462" t="s">
        <v>27</v>
      </c>
      <c r="D60" s="464" t="s">
        <v>1019</v>
      </c>
      <c r="E60" s="464" t="s">
        <v>1020</v>
      </c>
      <c r="F60" s="464" t="s">
        <v>569</v>
      </c>
    </row>
    <row r="61" spans="1:6" ht="21">
      <c r="A61" s="465">
        <v>58</v>
      </c>
      <c r="B61" s="466" t="s">
        <v>1187</v>
      </c>
      <c r="C61" s="465" t="s">
        <v>27</v>
      </c>
      <c r="D61" s="467" t="s">
        <v>1188</v>
      </c>
      <c r="E61" s="467" t="s">
        <v>1189</v>
      </c>
      <c r="F61" s="467" t="s">
        <v>569</v>
      </c>
    </row>
    <row r="62" spans="1:6" ht="21">
      <c r="A62" s="462">
        <v>59</v>
      </c>
      <c r="B62" s="463" t="s">
        <v>1190</v>
      </c>
      <c r="C62" s="462" t="s">
        <v>27</v>
      </c>
      <c r="D62" s="464" t="s">
        <v>1191</v>
      </c>
      <c r="E62" s="464" t="s">
        <v>1192</v>
      </c>
      <c r="F62" s="464" t="s">
        <v>569</v>
      </c>
    </row>
    <row r="63" spans="1:6" ht="21">
      <c r="A63" s="465">
        <v>60</v>
      </c>
      <c r="B63" s="466" t="s">
        <v>1193</v>
      </c>
      <c r="C63" s="465" t="s">
        <v>27</v>
      </c>
      <c r="D63" s="467" t="s">
        <v>1012</v>
      </c>
      <c r="E63" s="467" t="s">
        <v>1013</v>
      </c>
      <c r="F63" s="467" t="s">
        <v>569</v>
      </c>
    </row>
    <row r="64" spans="1:6" ht="21">
      <c r="A64" s="462">
        <v>61</v>
      </c>
      <c r="B64" s="463" t="s">
        <v>1194</v>
      </c>
      <c r="C64" s="462" t="s">
        <v>27</v>
      </c>
      <c r="D64" s="464" t="s">
        <v>1195</v>
      </c>
      <c r="E64" s="464" t="s">
        <v>1196</v>
      </c>
      <c r="F64" s="464" t="s">
        <v>569</v>
      </c>
    </row>
    <row r="65" spans="1:6" ht="21">
      <c r="A65" s="465">
        <v>62</v>
      </c>
      <c r="B65" s="466" t="s">
        <v>1197</v>
      </c>
      <c r="C65" s="465" t="s">
        <v>27</v>
      </c>
      <c r="D65" s="467" t="s">
        <v>1198</v>
      </c>
      <c r="E65" s="467" t="s">
        <v>1199</v>
      </c>
      <c r="F65" s="467" t="s">
        <v>569</v>
      </c>
    </row>
    <row r="66" spans="1:6" ht="21">
      <c r="A66" s="462">
        <v>63</v>
      </c>
      <c r="B66" s="463" t="s">
        <v>1200</v>
      </c>
      <c r="C66" s="462" t="s">
        <v>27</v>
      </c>
      <c r="D66" s="464" t="s">
        <v>1201</v>
      </c>
      <c r="E66" s="464" t="s">
        <v>1202</v>
      </c>
      <c r="F66" s="464" t="s">
        <v>569</v>
      </c>
    </row>
    <row r="67" spans="1:6" ht="21">
      <c r="A67" s="465">
        <v>64</v>
      </c>
      <c r="B67" s="466" t="s">
        <v>698</v>
      </c>
      <c r="C67" s="465" t="s">
        <v>27</v>
      </c>
      <c r="D67" s="467" t="s">
        <v>705</v>
      </c>
      <c r="E67" s="467" t="s">
        <v>706</v>
      </c>
      <c r="F67" s="467" t="s">
        <v>569</v>
      </c>
    </row>
    <row r="68" spans="1:6" ht="21">
      <c r="A68" s="462">
        <v>65</v>
      </c>
      <c r="B68" s="463" t="s">
        <v>701</v>
      </c>
      <c r="C68" s="462" t="s">
        <v>27</v>
      </c>
      <c r="D68" s="464" t="s">
        <v>1203</v>
      </c>
      <c r="E68" s="464" t="s">
        <v>1204</v>
      </c>
      <c r="F68" s="464" t="s">
        <v>569</v>
      </c>
    </row>
    <row r="69" spans="1:6" ht="21">
      <c r="A69" s="465">
        <v>66</v>
      </c>
      <c r="B69" s="466" t="s">
        <v>704</v>
      </c>
      <c r="C69" s="465" t="s">
        <v>27</v>
      </c>
      <c r="D69" s="467" t="s">
        <v>1097</v>
      </c>
      <c r="E69" s="467" t="s">
        <v>1098</v>
      </c>
      <c r="F69" s="467" t="s">
        <v>569</v>
      </c>
    </row>
    <row r="70" spans="1:6" ht="21">
      <c r="A70" s="462">
        <v>67</v>
      </c>
      <c r="B70" s="463" t="s">
        <v>707</v>
      </c>
      <c r="C70" s="462" t="s">
        <v>27</v>
      </c>
      <c r="D70" s="464" t="s">
        <v>1205</v>
      </c>
      <c r="E70" s="464" t="s">
        <v>1206</v>
      </c>
      <c r="F70" s="464" t="s">
        <v>569</v>
      </c>
    </row>
    <row r="71" spans="1:6" ht="21">
      <c r="A71" s="465">
        <v>68</v>
      </c>
      <c r="B71" s="466" t="s">
        <v>710</v>
      </c>
      <c r="C71" s="465" t="s">
        <v>27</v>
      </c>
      <c r="D71" s="467" t="s">
        <v>1016</v>
      </c>
      <c r="E71" s="467" t="s">
        <v>1017</v>
      </c>
      <c r="F71" s="467" t="s">
        <v>569</v>
      </c>
    </row>
    <row r="72" spans="1:6" ht="21">
      <c r="A72" s="462">
        <v>69</v>
      </c>
      <c r="B72" s="463" t="s">
        <v>1207</v>
      </c>
      <c r="C72" s="462" t="s">
        <v>27</v>
      </c>
      <c r="D72" s="464" t="s">
        <v>1109</v>
      </c>
      <c r="E72" s="464" t="s">
        <v>1110</v>
      </c>
      <c r="F72" s="464" t="s">
        <v>569</v>
      </c>
    </row>
    <row r="73" spans="1:6" ht="21">
      <c r="A73" s="465">
        <v>70</v>
      </c>
      <c r="B73" s="466" t="s">
        <v>713</v>
      </c>
      <c r="C73" s="465" t="s">
        <v>224</v>
      </c>
      <c r="D73" s="467" t="s">
        <v>1208</v>
      </c>
      <c r="E73" s="467" t="s">
        <v>1209</v>
      </c>
      <c r="F73" s="467" t="s">
        <v>569</v>
      </c>
    </row>
    <row r="74" spans="1:6" ht="21">
      <c r="A74" s="462">
        <v>71</v>
      </c>
      <c r="B74" s="463" t="s">
        <v>716</v>
      </c>
      <c r="C74" s="462" t="s">
        <v>224</v>
      </c>
      <c r="D74" s="464" t="s">
        <v>1210</v>
      </c>
      <c r="E74" s="464" t="s">
        <v>1211</v>
      </c>
      <c r="F74" s="464" t="s">
        <v>569</v>
      </c>
    </row>
    <row r="75" spans="1:6" ht="21">
      <c r="A75" s="465">
        <v>72</v>
      </c>
      <c r="B75" s="466" t="s">
        <v>719</v>
      </c>
      <c r="C75" s="465" t="s">
        <v>224</v>
      </c>
      <c r="D75" s="467" t="s">
        <v>1212</v>
      </c>
      <c r="E75" s="467" t="s">
        <v>1213</v>
      </c>
      <c r="F75" s="467" t="s">
        <v>569</v>
      </c>
    </row>
    <row r="76" spans="1:6" ht="21">
      <c r="A76" s="462">
        <v>73</v>
      </c>
      <c r="B76" s="463" t="s">
        <v>722</v>
      </c>
      <c r="C76" s="462" t="s">
        <v>224</v>
      </c>
      <c r="D76" s="464" t="s">
        <v>1214</v>
      </c>
      <c r="E76" s="464" t="s">
        <v>1215</v>
      </c>
      <c r="F76" s="464" t="s">
        <v>569</v>
      </c>
    </row>
    <row r="77" spans="1:6" ht="21">
      <c r="A77" s="465">
        <v>74</v>
      </c>
      <c r="B77" s="466" t="s">
        <v>725</v>
      </c>
      <c r="C77" s="465" t="s">
        <v>224</v>
      </c>
      <c r="D77" s="467" t="s">
        <v>1216</v>
      </c>
      <c r="E77" s="467" t="s">
        <v>1217</v>
      </c>
      <c r="F77" s="467" t="s">
        <v>569</v>
      </c>
    </row>
    <row r="78" spans="1:6" ht="21">
      <c r="A78" s="462">
        <v>75</v>
      </c>
      <c r="B78" s="463" t="s">
        <v>728</v>
      </c>
      <c r="C78" s="462" t="s">
        <v>224</v>
      </c>
      <c r="D78" s="464" t="s">
        <v>1218</v>
      </c>
      <c r="E78" s="464" t="s">
        <v>1219</v>
      </c>
      <c r="F78" s="464" t="s">
        <v>569</v>
      </c>
    </row>
    <row r="79" spans="1:6" ht="21">
      <c r="A79" s="465">
        <v>76</v>
      </c>
      <c r="B79" s="466" t="s">
        <v>1220</v>
      </c>
      <c r="C79" s="465" t="s">
        <v>224</v>
      </c>
      <c r="D79" s="467" t="s">
        <v>1216</v>
      </c>
      <c r="E79" s="467" t="s">
        <v>1217</v>
      </c>
      <c r="F79" s="467" t="s">
        <v>569</v>
      </c>
    </row>
    <row r="80" spans="1:6" ht="21">
      <c r="A80" s="462">
        <v>77</v>
      </c>
      <c r="B80" s="463" t="s">
        <v>1221</v>
      </c>
      <c r="C80" s="462" t="s">
        <v>224</v>
      </c>
      <c r="D80" s="464" t="s">
        <v>1212</v>
      </c>
      <c r="E80" s="464" t="s">
        <v>1213</v>
      </c>
      <c r="F80" s="464" t="s">
        <v>569</v>
      </c>
    </row>
    <row r="81" spans="1:6" ht="21">
      <c r="A81" s="465">
        <v>78</v>
      </c>
      <c r="B81" s="466" t="s">
        <v>1222</v>
      </c>
      <c r="C81" s="465" t="s">
        <v>224</v>
      </c>
      <c r="D81" s="467" t="s">
        <v>762</v>
      </c>
      <c r="E81" s="467" t="s">
        <v>763</v>
      </c>
      <c r="F81" s="467" t="s">
        <v>569</v>
      </c>
    </row>
    <row r="82" spans="1:6" ht="21">
      <c r="A82" s="462">
        <v>91</v>
      </c>
      <c r="B82" s="463" t="s">
        <v>770</v>
      </c>
      <c r="C82" s="462" t="s">
        <v>27</v>
      </c>
      <c r="D82" s="464" t="s">
        <v>1223</v>
      </c>
      <c r="E82" s="464" t="s">
        <v>1224</v>
      </c>
      <c r="F82" s="464" t="s">
        <v>569</v>
      </c>
    </row>
    <row r="83" spans="1:6" ht="21">
      <c r="A83" s="465">
        <v>92</v>
      </c>
      <c r="B83" s="466" t="s">
        <v>773</v>
      </c>
      <c r="C83" s="465" t="s">
        <v>27</v>
      </c>
      <c r="D83" s="467" t="s">
        <v>1225</v>
      </c>
      <c r="E83" s="467" t="s">
        <v>1226</v>
      </c>
      <c r="F83" s="467" t="s">
        <v>569</v>
      </c>
    </row>
    <row r="84" spans="1:6" ht="21">
      <c r="A84" s="462">
        <v>93</v>
      </c>
      <c r="B84" s="463" t="s">
        <v>776</v>
      </c>
      <c r="C84" s="462" t="s">
        <v>27</v>
      </c>
      <c r="D84" s="464" t="s">
        <v>1227</v>
      </c>
      <c r="E84" s="464" t="s">
        <v>1228</v>
      </c>
      <c r="F84" s="464" t="s">
        <v>569</v>
      </c>
    </row>
    <row r="85" spans="1:6" ht="21">
      <c r="A85" s="465">
        <v>94</v>
      </c>
      <c r="B85" s="466" t="s">
        <v>779</v>
      </c>
      <c r="C85" s="465" t="s">
        <v>27</v>
      </c>
      <c r="D85" s="467" t="s">
        <v>1229</v>
      </c>
      <c r="E85" s="467" t="s">
        <v>1230</v>
      </c>
      <c r="F85" s="467" t="s">
        <v>569</v>
      </c>
    </row>
    <row r="86" spans="1:6" ht="21">
      <c r="A86" s="462">
        <v>95</v>
      </c>
      <c r="B86" s="463" t="s">
        <v>782</v>
      </c>
      <c r="C86" s="462" t="s">
        <v>27</v>
      </c>
      <c r="D86" s="464" t="s">
        <v>1231</v>
      </c>
      <c r="E86" s="464" t="s">
        <v>1232</v>
      </c>
      <c r="F86" s="464" t="s">
        <v>569</v>
      </c>
    </row>
    <row r="87" spans="1:6" ht="21">
      <c r="A87" s="465">
        <v>96</v>
      </c>
      <c r="B87" s="466" t="s">
        <v>785</v>
      </c>
      <c r="C87" s="465" t="s">
        <v>27</v>
      </c>
      <c r="D87" s="467" t="s">
        <v>1233</v>
      </c>
      <c r="E87" s="467" t="s">
        <v>1234</v>
      </c>
      <c r="F87" s="467" t="s">
        <v>569</v>
      </c>
    </row>
    <row r="88" spans="1:6" ht="21">
      <c r="A88" s="468"/>
      <c r="F88" s="469"/>
    </row>
    <row r="89" spans="1:6" ht="21">
      <c r="A89" s="465">
        <v>98</v>
      </c>
      <c r="B89" s="466" t="s">
        <v>801</v>
      </c>
      <c r="C89" s="465" t="s">
        <v>224</v>
      </c>
      <c r="D89" s="467" t="s">
        <v>723</v>
      </c>
      <c r="E89" s="467" t="s">
        <v>724</v>
      </c>
      <c r="F89" s="467" t="s">
        <v>569</v>
      </c>
    </row>
    <row r="90" spans="1:6" ht="21">
      <c r="A90" s="462">
        <v>99</v>
      </c>
      <c r="B90" s="463" t="s">
        <v>804</v>
      </c>
      <c r="C90" s="462" t="s">
        <v>224</v>
      </c>
      <c r="D90" s="464" t="s">
        <v>714</v>
      </c>
      <c r="E90" s="464" t="s">
        <v>715</v>
      </c>
      <c r="F90" s="464" t="s">
        <v>569</v>
      </c>
    </row>
    <row r="91" spans="1:6" ht="21">
      <c r="A91" s="465">
        <v>100</v>
      </c>
      <c r="B91" s="466" t="s">
        <v>805</v>
      </c>
      <c r="C91" s="465" t="s">
        <v>224</v>
      </c>
      <c r="D91" s="467" t="s">
        <v>823</v>
      </c>
      <c r="E91" s="467" t="s">
        <v>824</v>
      </c>
      <c r="F91" s="467" t="s">
        <v>569</v>
      </c>
    </row>
    <row r="92" spans="1:6" ht="21">
      <c r="A92" s="462">
        <v>101</v>
      </c>
      <c r="B92" s="463" t="s">
        <v>808</v>
      </c>
      <c r="C92" s="462" t="s">
        <v>224</v>
      </c>
      <c r="D92" s="464" t="s">
        <v>1212</v>
      </c>
      <c r="E92" s="464" t="s">
        <v>1213</v>
      </c>
      <c r="F92" s="464" t="s">
        <v>569</v>
      </c>
    </row>
    <row r="93" spans="1:6" ht="21">
      <c r="A93" s="465">
        <v>102</v>
      </c>
      <c r="B93" s="466" t="s">
        <v>811</v>
      </c>
      <c r="C93" s="465" t="s">
        <v>224</v>
      </c>
      <c r="D93" s="467" t="s">
        <v>848</v>
      </c>
      <c r="E93" s="467" t="s">
        <v>849</v>
      </c>
      <c r="F93" s="467" t="s">
        <v>569</v>
      </c>
    </row>
    <row r="94" spans="1:6" ht="21">
      <c r="A94" s="462">
        <v>103</v>
      </c>
      <c r="B94" s="463" t="s">
        <v>814</v>
      </c>
      <c r="C94" s="462" t="s">
        <v>224</v>
      </c>
      <c r="D94" s="464" t="s">
        <v>1235</v>
      </c>
      <c r="E94" s="464" t="s">
        <v>1236</v>
      </c>
      <c r="F94" s="464" t="s">
        <v>569</v>
      </c>
    </row>
    <row r="95" spans="1:6" ht="21">
      <c r="A95" s="465">
        <v>104</v>
      </c>
      <c r="B95" s="466" t="s">
        <v>822</v>
      </c>
      <c r="C95" s="465" t="s">
        <v>224</v>
      </c>
      <c r="D95" s="467" t="s">
        <v>1214</v>
      </c>
      <c r="E95" s="467" t="s">
        <v>1215</v>
      </c>
      <c r="F95" s="467" t="s">
        <v>569</v>
      </c>
    </row>
    <row r="96" spans="1:6" ht="21">
      <c r="A96" s="462">
        <v>105</v>
      </c>
      <c r="B96" s="463" t="s">
        <v>825</v>
      </c>
      <c r="C96" s="462" t="s">
        <v>224</v>
      </c>
      <c r="D96" s="464" t="s">
        <v>823</v>
      </c>
      <c r="E96" s="464" t="s">
        <v>824</v>
      </c>
      <c r="F96" s="464" t="s">
        <v>569</v>
      </c>
    </row>
    <row r="97" spans="1:6" ht="21">
      <c r="A97" s="465">
        <v>106</v>
      </c>
      <c r="B97" s="466" t="s">
        <v>826</v>
      </c>
      <c r="C97" s="465" t="s">
        <v>224</v>
      </c>
      <c r="D97" s="467" t="s">
        <v>1237</v>
      </c>
      <c r="E97" s="467" t="s">
        <v>1238</v>
      </c>
      <c r="F97" s="467" t="s">
        <v>569</v>
      </c>
    </row>
    <row r="98" spans="1:6" ht="21">
      <c r="A98" s="462">
        <v>107</v>
      </c>
      <c r="B98" s="463" t="s">
        <v>829</v>
      </c>
      <c r="C98" s="462" t="s">
        <v>224</v>
      </c>
      <c r="D98" s="464" t="s">
        <v>830</v>
      </c>
      <c r="E98" s="464" t="s">
        <v>831</v>
      </c>
      <c r="F98" s="464" t="s">
        <v>569</v>
      </c>
    </row>
    <row r="99" spans="1:6" ht="21">
      <c r="A99" s="465">
        <v>108</v>
      </c>
      <c r="B99" s="466" t="s">
        <v>832</v>
      </c>
      <c r="C99" s="465" t="s">
        <v>224</v>
      </c>
      <c r="D99" s="467" t="s">
        <v>1239</v>
      </c>
      <c r="E99" s="467" t="s">
        <v>1240</v>
      </c>
      <c r="F99" s="467" t="s">
        <v>569</v>
      </c>
    </row>
    <row r="100" spans="1:6" ht="21">
      <c r="A100" s="462">
        <v>109</v>
      </c>
      <c r="B100" s="463" t="s">
        <v>835</v>
      </c>
      <c r="C100" s="462" t="s">
        <v>224</v>
      </c>
      <c r="D100" s="464" t="s">
        <v>1241</v>
      </c>
      <c r="E100" s="464" t="s">
        <v>1242</v>
      </c>
      <c r="F100" s="464" t="s">
        <v>569</v>
      </c>
    </row>
    <row r="101" spans="1:6" ht="21">
      <c r="A101" s="465">
        <v>110</v>
      </c>
      <c r="B101" s="466" t="s">
        <v>838</v>
      </c>
      <c r="C101" s="465" t="s">
        <v>224</v>
      </c>
      <c r="D101" s="467" t="s">
        <v>1243</v>
      </c>
      <c r="E101" s="467" t="s">
        <v>1244</v>
      </c>
      <c r="F101" s="467" t="s">
        <v>569</v>
      </c>
    </row>
    <row r="102" spans="1:6" ht="21">
      <c r="A102" s="462">
        <v>111</v>
      </c>
      <c r="B102" s="463" t="s">
        <v>839</v>
      </c>
      <c r="C102" s="462" t="s">
        <v>224</v>
      </c>
      <c r="D102" s="464" t="s">
        <v>1245</v>
      </c>
      <c r="E102" s="464" t="s">
        <v>1246</v>
      </c>
      <c r="F102" s="464" t="s">
        <v>569</v>
      </c>
    </row>
    <row r="103" spans="1:6" ht="21">
      <c r="A103" s="465">
        <v>112</v>
      </c>
      <c r="B103" s="466" t="s">
        <v>840</v>
      </c>
      <c r="C103" s="465" t="s">
        <v>224</v>
      </c>
      <c r="D103" s="467" t="s">
        <v>1247</v>
      </c>
      <c r="E103" s="467" t="s">
        <v>1248</v>
      </c>
      <c r="F103" s="467" t="s">
        <v>569</v>
      </c>
    </row>
    <row r="104" spans="1:6" ht="21">
      <c r="A104" s="462">
        <v>113</v>
      </c>
      <c r="B104" s="463" t="s">
        <v>843</v>
      </c>
      <c r="C104" s="462" t="s">
        <v>224</v>
      </c>
      <c r="D104" s="464" t="s">
        <v>1210</v>
      </c>
      <c r="E104" s="464" t="s">
        <v>1211</v>
      </c>
      <c r="F104" s="464" t="s">
        <v>569</v>
      </c>
    </row>
    <row r="105" spans="1:6" ht="21">
      <c r="A105" s="465">
        <v>114</v>
      </c>
      <c r="B105" s="466" t="s">
        <v>844</v>
      </c>
      <c r="C105" s="465" t="s">
        <v>224</v>
      </c>
      <c r="D105" s="467" t="s">
        <v>1249</v>
      </c>
      <c r="E105" s="467" t="s">
        <v>1250</v>
      </c>
      <c r="F105" s="467" t="s">
        <v>569</v>
      </c>
    </row>
    <row r="106" spans="1:6" ht="21">
      <c r="A106" s="462">
        <v>115</v>
      </c>
      <c r="B106" s="463" t="s">
        <v>847</v>
      </c>
      <c r="C106" s="462" t="s">
        <v>224</v>
      </c>
      <c r="D106" s="464" t="s">
        <v>1251</v>
      </c>
      <c r="E106" s="464" t="s">
        <v>1252</v>
      </c>
      <c r="F106" s="464" t="s">
        <v>569</v>
      </c>
    </row>
    <row r="107" spans="1:6" ht="21">
      <c r="A107" s="465">
        <v>116</v>
      </c>
      <c r="B107" s="466" t="s">
        <v>850</v>
      </c>
      <c r="C107" s="465" t="s">
        <v>224</v>
      </c>
      <c r="D107" s="467" t="s">
        <v>1253</v>
      </c>
      <c r="E107" s="467" t="s">
        <v>1254</v>
      </c>
      <c r="F107" s="467" t="s">
        <v>569</v>
      </c>
    </row>
    <row r="108" spans="1:6" ht="21">
      <c r="A108" s="462">
        <v>117</v>
      </c>
      <c r="B108" s="463" t="s">
        <v>851</v>
      </c>
      <c r="C108" s="462" t="s">
        <v>224</v>
      </c>
      <c r="D108" s="464" t="s">
        <v>852</v>
      </c>
      <c r="E108" s="464" t="s">
        <v>853</v>
      </c>
      <c r="F108" s="464" t="s">
        <v>569</v>
      </c>
    </row>
    <row r="109" spans="1:6" ht="21">
      <c r="A109" s="465">
        <v>118</v>
      </c>
      <c r="B109" s="466" t="s">
        <v>854</v>
      </c>
      <c r="C109" s="465" t="s">
        <v>224</v>
      </c>
      <c r="D109" s="467" t="s">
        <v>1255</v>
      </c>
      <c r="E109" s="467" t="s">
        <v>1256</v>
      </c>
      <c r="F109" s="467" t="s">
        <v>569</v>
      </c>
    </row>
    <row r="110" spans="1:6" ht="21">
      <c r="A110" s="462">
        <v>119</v>
      </c>
      <c r="B110" s="463" t="s">
        <v>1257</v>
      </c>
      <c r="C110" s="462" t="s">
        <v>27</v>
      </c>
      <c r="D110" s="464" t="s">
        <v>855</v>
      </c>
      <c r="E110" s="464" t="s">
        <v>856</v>
      </c>
      <c r="F110" s="464" t="s">
        <v>569</v>
      </c>
    </row>
    <row r="111" spans="1:6" ht="21">
      <c r="A111" s="465">
        <v>120</v>
      </c>
      <c r="B111" s="466" t="s">
        <v>1258</v>
      </c>
      <c r="C111" s="465" t="s">
        <v>27</v>
      </c>
      <c r="D111" s="467" t="s">
        <v>1259</v>
      </c>
      <c r="E111" s="467" t="s">
        <v>1260</v>
      </c>
      <c r="F111" s="467" t="s">
        <v>569</v>
      </c>
    </row>
    <row r="112" spans="1:6" ht="21">
      <c r="A112" s="462">
        <v>121</v>
      </c>
      <c r="B112" s="463" t="s">
        <v>1261</v>
      </c>
      <c r="C112" s="462" t="s">
        <v>27</v>
      </c>
      <c r="D112" s="464" t="s">
        <v>966</v>
      </c>
      <c r="E112" s="464" t="s">
        <v>967</v>
      </c>
      <c r="F112" s="464" t="s">
        <v>569</v>
      </c>
    </row>
    <row r="113" spans="1:6" ht="21">
      <c r="A113" s="465">
        <v>122</v>
      </c>
      <c r="B113" s="466" t="s">
        <v>1262</v>
      </c>
      <c r="C113" s="465" t="s">
        <v>27</v>
      </c>
      <c r="D113" s="467" t="s">
        <v>1263</v>
      </c>
      <c r="E113" s="467" t="s">
        <v>1264</v>
      </c>
      <c r="F113" s="467" t="s">
        <v>569</v>
      </c>
    </row>
    <row r="114" spans="1:6" ht="21">
      <c r="A114" s="462">
        <v>123</v>
      </c>
      <c r="B114" s="463" t="s">
        <v>857</v>
      </c>
      <c r="C114" s="462" t="s">
        <v>27</v>
      </c>
      <c r="D114" s="464" t="s">
        <v>1265</v>
      </c>
      <c r="E114" s="464" t="s">
        <v>1266</v>
      </c>
      <c r="F114" s="464" t="s">
        <v>569</v>
      </c>
    </row>
    <row r="115" spans="1:6" ht="21">
      <c r="A115" s="465">
        <v>124</v>
      </c>
      <c r="B115" s="466" t="s">
        <v>860</v>
      </c>
      <c r="C115" s="465" t="s">
        <v>27</v>
      </c>
      <c r="D115" s="467" t="s">
        <v>946</v>
      </c>
      <c r="E115" s="467" t="s">
        <v>947</v>
      </c>
      <c r="F115" s="467" t="s">
        <v>569</v>
      </c>
    </row>
    <row r="116" spans="1:6" ht="21">
      <c r="A116" s="462">
        <v>125</v>
      </c>
      <c r="B116" s="463" t="s">
        <v>1267</v>
      </c>
      <c r="C116" s="462" t="s">
        <v>27</v>
      </c>
      <c r="D116" s="464" t="s">
        <v>1263</v>
      </c>
      <c r="E116" s="464" t="s">
        <v>1264</v>
      </c>
      <c r="F116" s="464" t="s">
        <v>569</v>
      </c>
    </row>
    <row r="117" spans="1:6" ht="21">
      <c r="A117" s="465">
        <v>126</v>
      </c>
      <c r="B117" s="466" t="s">
        <v>863</v>
      </c>
      <c r="C117" s="465" t="s">
        <v>27</v>
      </c>
      <c r="D117" s="467" t="s">
        <v>1203</v>
      </c>
      <c r="E117" s="467" t="s">
        <v>1204</v>
      </c>
      <c r="F117" s="467" t="s">
        <v>569</v>
      </c>
    </row>
    <row r="118" spans="1:6" ht="21">
      <c r="A118" s="462">
        <v>127</v>
      </c>
      <c r="B118" s="463" t="s">
        <v>866</v>
      </c>
      <c r="C118" s="462" t="s">
        <v>27</v>
      </c>
      <c r="D118" s="464" t="s">
        <v>955</v>
      </c>
      <c r="E118" s="464" t="s">
        <v>956</v>
      </c>
      <c r="F118" s="464" t="s">
        <v>569</v>
      </c>
    </row>
    <row r="119" spans="1:6" ht="21">
      <c r="A119" s="465">
        <v>128</v>
      </c>
      <c r="B119" s="466" t="s">
        <v>869</v>
      </c>
      <c r="C119" s="465" t="s">
        <v>27</v>
      </c>
      <c r="D119" s="467" t="s">
        <v>1268</v>
      </c>
      <c r="E119" s="467" t="s">
        <v>1269</v>
      </c>
      <c r="F119" s="467" t="s">
        <v>569</v>
      </c>
    </row>
    <row r="120" spans="1:6" ht="21">
      <c r="A120" s="462">
        <v>129</v>
      </c>
      <c r="B120" s="463" t="s">
        <v>872</v>
      </c>
      <c r="C120" s="462" t="s">
        <v>27</v>
      </c>
      <c r="D120" s="464" t="s">
        <v>1270</v>
      </c>
      <c r="E120" s="464" t="s">
        <v>1271</v>
      </c>
      <c r="F120" s="464" t="s">
        <v>569</v>
      </c>
    </row>
    <row r="121" spans="1:6" ht="21">
      <c r="A121" s="465">
        <v>130</v>
      </c>
      <c r="B121" s="466" t="s">
        <v>1272</v>
      </c>
      <c r="C121" s="465" t="s">
        <v>27</v>
      </c>
      <c r="D121" s="467" t="s">
        <v>1273</v>
      </c>
      <c r="E121" s="467" t="s">
        <v>1274</v>
      </c>
      <c r="F121" s="467" t="s">
        <v>569</v>
      </c>
    </row>
    <row r="122" spans="1:6" ht="21">
      <c r="A122" s="462">
        <v>131</v>
      </c>
      <c r="B122" s="463" t="s">
        <v>1275</v>
      </c>
      <c r="C122" s="462" t="s">
        <v>27</v>
      </c>
      <c r="D122" s="464" t="s">
        <v>1060</v>
      </c>
      <c r="E122" s="464" t="s">
        <v>1061</v>
      </c>
      <c r="F122" s="464" t="s">
        <v>569</v>
      </c>
    </row>
    <row r="123" spans="1:6" ht="21">
      <c r="A123" s="465">
        <v>132</v>
      </c>
      <c r="B123" s="466" t="s">
        <v>1276</v>
      </c>
      <c r="C123" s="465" t="s">
        <v>27</v>
      </c>
      <c r="D123" s="467" t="s">
        <v>1277</v>
      </c>
      <c r="E123" s="467" t="s">
        <v>1278</v>
      </c>
      <c r="F123" s="467" t="s">
        <v>569</v>
      </c>
    </row>
    <row r="124" spans="1:6" ht="21">
      <c r="A124" s="462">
        <v>133</v>
      </c>
      <c r="B124" s="463" t="s">
        <v>1279</v>
      </c>
      <c r="C124" s="462" t="s">
        <v>26</v>
      </c>
      <c r="D124" s="464" t="s">
        <v>1280</v>
      </c>
      <c r="E124" s="464" t="s">
        <v>1281</v>
      </c>
      <c r="F124" s="464" t="s">
        <v>569</v>
      </c>
    </row>
    <row r="125" spans="1:6" ht="21">
      <c r="A125" s="465">
        <v>134</v>
      </c>
      <c r="B125" s="466" t="s">
        <v>1282</v>
      </c>
      <c r="C125" s="465" t="s">
        <v>26</v>
      </c>
      <c r="D125" s="467" t="s">
        <v>1283</v>
      </c>
      <c r="E125" s="467" t="s">
        <v>1284</v>
      </c>
      <c r="F125" s="467" t="s">
        <v>569</v>
      </c>
    </row>
    <row r="126" spans="1:6" ht="21">
      <c r="A126" s="462">
        <v>135</v>
      </c>
      <c r="B126" s="463" t="s">
        <v>882</v>
      </c>
      <c r="C126" s="462" t="s">
        <v>200</v>
      </c>
      <c r="D126" s="464" t="s">
        <v>1285</v>
      </c>
      <c r="E126" s="464" t="s">
        <v>1286</v>
      </c>
      <c r="F126" s="464" t="s">
        <v>569</v>
      </c>
    </row>
    <row r="127" spans="1:6" ht="21">
      <c r="A127" s="465">
        <v>136</v>
      </c>
      <c r="B127" s="466" t="s">
        <v>885</v>
      </c>
      <c r="C127" s="465" t="s">
        <v>200</v>
      </c>
      <c r="D127" s="467" t="s">
        <v>827</v>
      </c>
      <c r="E127" s="467" t="s">
        <v>828</v>
      </c>
      <c r="F127" s="467" t="s">
        <v>569</v>
      </c>
    </row>
    <row r="128" spans="1:6" ht="21">
      <c r="A128" s="462">
        <v>137</v>
      </c>
      <c r="B128" s="463" t="s">
        <v>886</v>
      </c>
      <c r="C128" s="462" t="s">
        <v>200</v>
      </c>
      <c r="D128" s="464" t="s">
        <v>827</v>
      </c>
      <c r="E128" s="464" t="s">
        <v>828</v>
      </c>
      <c r="F128" s="464" t="s">
        <v>569</v>
      </c>
    </row>
    <row r="129" spans="1:6" ht="21">
      <c r="A129" s="465">
        <v>138</v>
      </c>
      <c r="B129" s="466" t="s">
        <v>887</v>
      </c>
      <c r="C129" s="465" t="s">
        <v>200</v>
      </c>
      <c r="D129" s="467" t="s">
        <v>1287</v>
      </c>
      <c r="E129" s="467" t="s">
        <v>1288</v>
      </c>
      <c r="F129" s="467" t="s">
        <v>569</v>
      </c>
    </row>
    <row r="130" spans="1:6" ht="21">
      <c r="A130" s="462">
        <v>139</v>
      </c>
      <c r="B130" s="463" t="s">
        <v>1289</v>
      </c>
      <c r="C130" s="462" t="s">
        <v>200</v>
      </c>
      <c r="D130" s="464" t="s">
        <v>848</v>
      </c>
      <c r="E130" s="464" t="s">
        <v>849</v>
      </c>
      <c r="F130" s="464" t="s">
        <v>569</v>
      </c>
    </row>
    <row r="131" spans="1:6" ht="21">
      <c r="A131" s="465">
        <v>140</v>
      </c>
      <c r="B131" s="466" t="s">
        <v>1290</v>
      </c>
      <c r="C131" s="465" t="s">
        <v>200</v>
      </c>
      <c r="D131" s="467" t="s">
        <v>1287</v>
      </c>
      <c r="E131" s="467" t="s">
        <v>1288</v>
      </c>
      <c r="F131" s="467" t="s">
        <v>569</v>
      </c>
    </row>
    <row r="132" spans="1:6" ht="21">
      <c r="A132" s="462">
        <v>141</v>
      </c>
      <c r="B132" s="463" t="s">
        <v>1291</v>
      </c>
      <c r="C132" s="462" t="s">
        <v>200</v>
      </c>
      <c r="D132" s="464" t="s">
        <v>892</v>
      </c>
      <c r="E132" s="464" t="s">
        <v>893</v>
      </c>
      <c r="F132" s="464" t="s">
        <v>569</v>
      </c>
    </row>
    <row r="133" spans="1:6" ht="21">
      <c r="A133" s="465">
        <v>142</v>
      </c>
      <c r="B133" s="466" t="s">
        <v>1292</v>
      </c>
      <c r="C133" s="465" t="s">
        <v>1293</v>
      </c>
      <c r="D133" s="467" t="s">
        <v>1294</v>
      </c>
      <c r="E133" s="467" t="s">
        <v>1295</v>
      </c>
      <c r="F133" s="467" t="s">
        <v>569</v>
      </c>
    </row>
    <row r="134" spans="1:6" ht="21">
      <c r="A134" s="462">
        <v>143</v>
      </c>
      <c r="B134" s="463" t="s">
        <v>1296</v>
      </c>
      <c r="C134" s="462" t="s">
        <v>1293</v>
      </c>
      <c r="D134" s="464" t="s">
        <v>1214</v>
      </c>
      <c r="E134" s="464" t="s">
        <v>1215</v>
      </c>
      <c r="F134" s="464" t="s">
        <v>569</v>
      </c>
    </row>
    <row r="135" spans="1:6" ht="21">
      <c r="A135" s="465">
        <v>144</v>
      </c>
      <c r="B135" s="466" t="s">
        <v>1297</v>
      </c>
      <c r="C135" s="466"/>
      <c r="D135" s="467" t="s">
        <v>1277</v>
      </c>
      <c r="E135" s="467" t="s">
        <v>1278</v>
      </c>
      <c r="F135" s="467" t="s">
        <v>569</v>
      </c>
    </row>
    <row r="136" spans="1:6" ht="21">
      <c r="A136" s="462">
        <v>145</v>
      </c>
      <c r="B136" s="463" t="s">
        <v>1298</v>
      </c>
      <c r="C136" s="462" t="s">
        <v>200</v>
      </c>
      <c r="D136" s="464" t="s">
        <v>1299</v>
      </c>
      <c r="E136" s="464" t="s">
        <v>1300</v>
      </c>
      <c r="F136" s="464" t="s">
        <v>569</v>
      </c>
    </row>
    <row r="137" spans="1:6" ht="21">
      <c r="A137" s="465">
        <v>146</v>
      </c>
      <c r="B137" s="466" t="s">
        <v>1301</v>
      </c>
      <c r="C137" s="465" t="s">
        <v>200</v>
      </c>
      <c r="D137" s="467" t="s">
        <v>1134</v>
      </c>
      <c r="E137" s="467" t="s">
        <v>1135</v>
      </c>
      <c r="F137" s="467" t="s">
        <v>569</v>
      </c>
    </row>
    <row r="138" spans="1:6" ht="21">
      <c r="A138" s="462">
        <v>147</v>
      </c>
      <c r="B138" s="463" t="s">
        <v>1302</v>
      </c>
      <c r="C138" s="462" t="s">
        <v>200</v>
      </c>
      <c r="D138" s="464" t="s">
        <v>1303</v>
      </c>
      <c r="E138" s="464" t="s">
        <v>1304</v>
      </c>
      <c r="F138" s="464" t="s">
        <v>569</v>
      </c>
    </row>
    <row r="139" spans="1:6" ht="21">
      <c r="A139" s="465">
        <v>148</v>
      </c>
      <c r="B139" s="466" t="s">
        <v>1305</v>
      </c>
      <c r="C139" s="465" t="s">
        <v>200</v>
      </c>
      <c r="D139" s="467" t="s">
        <v>1306</v>
      </c>
      <c r="E139" s="467" t="s">
        <v>1307</v>
      </c>
      <c r="F139" s="467" t="s">
        <v>569</v>
      </c>
    </row>
    <row r="140" spans="1:6" ht="21">
      <c r="A140" s="462">
        <v>149</v>
      </c>
      <c r="B140" s="463" t="s">
        <v>1308</v>
      </c>
      <c r="C140" s="462" t="s">
        <v>200</v>
      </c>
      <c r="D140" s="464" t="s">
        <v>1309</v>
      </c>
      <c r="E140" s="464" t="s">
        <v>1310</v>
      </c>
      <c r="F140" s="464" t="s">
        <v>569</v>
      </c>
    </row>
    <row r="141" spans="1:6" ht="21">
      <c r="A141" s="465">
        <v>150</v>
      </c>
      <c r="B141" s="466" t="s">
        <v>1311</v>
      </c>
      <c r="C141" s="465" t="s">
        <v>200</v>
      </c>
      <c r="D141" s="467" t="s">
        <v>1312</v>
      </c>
      <c r="E141" s="467" t="s">
        <v>1313</v>
      </c>
      <c r="F141" s="467" t="s">
        <v>569</v>
      </c>
    </row>
    <row r="142" spans="1:6" ht="21">
      <c r="A142" s="462">
        <v>151</v>
      </c>
      <c r="B142" s="463" t="s">
        <v>1314</v>
      </c>
      <c r="C142" s="462" t="s">
        <v>200</v>
      </c>
      <c r="D142" s="464" t="s">
        <v>1315</v>
      </c>
      <c r="E142" s="464" t="s">
        <v>1316</v>
      </c>
      <c r="F142" s="464" t="s">
        <v>569</v>
      </c>
    </row>
    <row r="143" spans="1:6" ht="21">
      <c r="A143" s="465">
        <v>152</v>
      </c>
      <c r="B143" s="466" t="s">
        <v>894</v>
      </c>
      <c r="C143" s="465" t="s">
        <v>895</v>
      </c>
      <c r="D143" s="467" t="s">
        <v>717</v>
      </c>
      <c r="E143" s="467" t="s">
        <v>718</v>
      </c>
      <c r="F143" s="467" t="s">
        <v>569</v>
      </c>
    </row>
    <row r="144" spans="1:6" ht="21">
      <c r="A144" s="462">
        <v>153</v>
      </c>
      <c r="B144" s="463" t="s">
        <v>898</v>
      </c>
      <c r="C144" s="462" t="s">
        <v>895</v>
      </c>
      <c r="D144" s="464" t="s">
        <v>1317</v>
      </c>
      <c r="E144" s="464" t="s">
        <v>1318</v>
      </c>
      <c r="F144" s="464" t="s">
        <v>569</v>
      </c>
    </row>
    <row r="145" spans="1:6" ht="21">
      <c r="A145" s="465">
        <v>154</v>
      </c>
      <c r="B145" s="466" t="s">
        <v>1319</v>
      </c>
      <c r="C145" s="465" t="s">
        <v>12</v>
      </c>
      <c r="D145" s="467" t="s">
        <v>1320</v>
      </c>
      <c r="E145" s="467" t="s">
        <v>1321</v>
      </c>
      <c r="F145" s="467" t="s">
        <v>569</v>
      </c>
    </row>
    <row r="146" spans="1:6" ht="21">
      <c r="A146" s="462">
        <v>155</v>
      </c>
      <c r="B146" s="463" t="s">
        <v>1322</v>
      </c>
      <c r="C146" s="462" t="s">
        <v>12</v>
      </c>
      <c r="D146" s="464" t="s">
        <v>1323</v>
      </c>
      <c r="E146" s="464" t="s">
        <v>1324</v>
      </c>
      <c r="F146" s="464" t="s">
        <v>569</v>
      </c>
    </row>
    <row r="147" spans="1:6" ht="21">
      <c r="A147" s="465">
        <v>156</v>
      </c>
      <c r="B147" s="466" t="s">
        <v>1325</v>
      </c>
      <c r="C147" s="465" t="s">
        <v>12</v>
      </c>
      <c r="D147" s="467" t="s">
        <v>1326</v>
      </c>
      <c r="E147" s="467" t="s">
        <v>1327</v>
      </c>
      <c r="F147" s="467" t="s">
        <v>569</v>
      </c>
    </row>
    <row r="148" spans="1:6" ht="21">
      <c r="A148" s="462">
        <v>157</v>
      </c>
      <c r="B148" s="463" t="s">
        <v>1328</v>
      </c>
      <c r="C148" s="462" t="s">
        <v>12</v>
      </c>
      <c r="D148" s="464" t="s">
        <v>1329</v>
      </c>
      <c r="E148" s="464" t="s">
        <v>1330</v>
      </c>
      <c r="F148" s="464" t="s">
        <v>569</v>
      </c>
    </row>
    <row r="149" spans="1:6" ht="21">
      <c r="A149" s="465">
        <v>158</v>
      </c>
      <c r="B149" s="466" t="s">
        <v>1331</v>
      </c>
      <c r="C149" s="465" t="s">
        <v>12</v>
      </c>
      <c r="D149" s="467" t="s">
        <v>1329</v>
      </c>
      <c r="E149" s="467" t="s">
        <v>1330</v>
      </c>
      <c r="F149" s="467" t="s">
        <v>569</v>
      </c>
    </row>
    <row r="150" spans="1:6" ht="21">
      <c r="A150" s="462">
        <v>159</v>
      </c>
      <c r="B150" s="463" t="s">
        <v>1332</v>
      </c>
      <c r="C150" s="462" t="s">
        <v>12</v>
      </c>
      <c r="D150" s="464" t="s">
        <v>1329</v>
      </c>
      <c r="E150" s="464" t="s">
        <v>1330</v>
      </c>
      <c r="F150" s="464" t="s">
        <v>569</v>
      </c>
    </row>
    <row r="151" spans="1:6" ht="21">
      <c r="A151" s="465">
        <v>160</v>
      </c>
      <c r="B151" s="466" t="s">
        <v>1333</v>
      </c>
      <c r="C151" s="465" t="s">
        <v>12</v>
      </c>
      <c r="D151" s="467" t="s">
        <v>1303</v>
      </c>
      <c r="E151" s="467" t="s">
        <v>1304</v>
      </c>
      <c r="F151" s="467" t="s">
        <v>569</v>
      </c>
    </row>
    <row r="152" spans="1:6" ht="21">
      <c r="A152" s="462">
        <v>161</v>
      </c>
      <c r="B152" s="463" t="s">
        <v>1334</v>
      </c>
      <c r="C152" s="462" t="s">
        <v>12</v>
      </c>
      <c r="D152" s="464" t="s">
        <v>1335</v>
      </c>
      <c r="E152" s="464" t="s">
        <v>1336</v>
      </c>
      <c r="F152" s="464" t="s">
        <v>569</v>
      </c>
    </row>
    <row r="153" spans="1:6" ht="21">
      <c r="A153" s="465">
        <v>162</v>
      </c>
      <c r="B153" s="466" t="s">
        <v>1337</v>
      </c>
      <c r="C153" s="465" t="s">
        <v>12</v>
      </c>
      <c r="D153" s="467" t="s">
        <v>1329</v>
      </c>
      <c r="E153" s="467" t="s">
        <v>1330</v>
      </c>
      <c r="F153" s="467" t="s">
        <v>569</v>
      </c>
    </row>
    <row r="154" spans="1:6" ht="21">
      <c r="A154" s="462">
        <v>163</v>
      </c>
      <c r="B154" s="463" t="s">
        <v>1338</v>
      </c>
      <c r="C154" s="462" t="s">
        <v>945</v>
      </c>
      <c r="D154" s="464" t="s">
        <v>1339</v>
      </c>
      <c r="E154" s="464" t="s">
        <v>1340</v>
      </c>
      <c r="F154" s="464" t="s">
        <v>569</v>
      </c>
    </row>
    <row r="155" spans="1:6" ht="21">
      <c r="A155" s="465">
        <v>164</v>
      </c>
      <c r="B155" s="466" t="s">
        <v>944</v>
      </c>
      <c r="C155" s="465" t="s">
        <v>945</v>
      </c>
      <c r="D155" s="467" t="s">
        <v>1277</v>
      </c>
      <c r="E155" s="467" t="s">
        <v>1278</v>
      </c>
      <c r="F155" s="467" t="s">
        <v>569</v>
      </c>
    </row>
    <row r="156" spans="1:6" ht="21">
      <c r="A156" s="462">
        <v>165</v>
      </c>
      <c r="B156" s="463" t="s">
        <v>1341</v>
      </c>
      <c r="C156" s="462" t="s">
        <v>945</v>
      </c>
      <c r="D156" s="464" t="s">
        <v>1342</v>
      </c>
      <c r="E156" s="464" t="s">
        <v>1343</v>
      </c>
      <c r="F156" s="464" t="s">
        <v>569</v>
      </c>
    </row>
    <row r="157" spans="1:6" ht="21">
      <c r="A157" s="465">
        <v>166</v>
      </c>
      <c r="B157" s="466" t="s">
        <v>1344</v>
      </c>
      <c r="C157" s="465" t="s">
        <v>945</v>
      </c>
      <c r="D157" s="467" t="s">
        <v>1345</v>
      </c>
      <c r="E157" s="467" t="s">
        <v>1346</v>
      </c>
      <c r="F157" s="467" t="s">
        <v>569</v>
      </c>
    </row>
    <row r="158" spans="1:6" ht="21">
      <c r="A158" s="462">
        <v>167</v>
      </c>
      <c r="B158" s="463" t="s">
        <v>1347</v>
      </c>
      <c r="C158" s="462" t="s">
        <v>945</v>
      </c>
      <c r="D158" s="464" t="s">
        <v>955</v>
      </c>
      <c r="E158" s="464" t="s">
        <v>956</v>
      </c>
      <c r="F158" s="464" t="s">
        <v>569</v>
      </c>
    </row>
    <row r="159" spans="1:6" ht="21">
      <c r="A159" s="465">
        <v>168</v>
      </c>
      <c r="B159" s="466" t="s">
        <v>1348</v>
      </c>
      <c r="C159" s="465" t="s">
        <v>945</v>
      </c>
      <c r="D159" s="467" t="s">
        <v>1277</v>
      </c>
      <c r="E159" s="467" t="s">
        <v>1278</v>
      </c>
      <c r="F159" s="467" t="s">
        <v>569</v>
      </c>
    </row>
    <row r="160" spans="1:6" ht="21">
      <c r="A160" s="462">
        <v>169</v>
      </c>
      <c r="B160" s="463" t="s">
        <v>1349</v>
      </c>
      <c r="C160" s="462" t="s">
        <v>945</v>
      </c>
      <c r="D160" s="464" t="s">
        <v>1012</v>
      </c>
      <c r="E160" s="464" t="s">
        <v>1013</v>
      </c>
      <c r="F160" s="464" t="s">
        <v>569</v>
      </c>
    </row>
    <row r="161" spans="1:6" ht="21">
      <c r="A161" s="465">
        <v>170</v>
      </c>
      <c r="B161" s="466" t="s">
        <v>948</v>
      </c>
      <c r="C161" s="465" t="s">
        <v>945</v>
      </c>
      <c r="D161" s="467" t="s">
        <v>1277</v>
      </c>
      <c r="E161" s="467" t="s">
        <v>1278</v>
      </c>
      <c r="F161" s="467" t="s">
        <v>569</v>
      </c>
    </row>
    <row r="162" spans="1:6" ht="21">
      <c r="A162" s="462">
        <v>171</v>
      </c>
      <c r="B162" s="463" t="s">
        <v>1350</v>
      </c>
      <c r="C162" s="462" t="s">
        <v>945</v>
      </c>
      <c r="D162" s="464" t="s">
        <v>1051</v>
      </c>
      <c r="E162" s="464" t="s">
        <v>1052</v>
      </c>
      <c r="F162" s="464" t="s">
        <v>569</v>
      </c>
    </row>
    <row r="163" spans="1:6" ht="21">
      <c r="A163" s="465">
        <v>172</v>
      </c>
      <c r="B163" s="466" t="s">
        <v>1351</v>
      </c>
      <c r="C163" s="465" t="s">
        <v>945</v>
      </c>
      <c r="D163" s="467" t="s">
        <v>1089</v>
      </c>
      <c r="E163" s="467" t="s">
        <v>1090</v>
      </c>
      <c r="F163" s="467" t="s">
        <v>569</v>
      </c>
    </row>
    <row r="164" spans="1:6" ht="21">
      <c r="A164" s="462">
        <v>173</v>
      </c>
      <c r="B164" s="463" t="s">
        <v>1352</v>
      </c>
      <c r="C164" s="462" t="s">
        <v>945</v>
      </c>
      <c r="D164" s="464" t="s">
        <v>1277</v>
      </c>
      <c r="E164" s="464" t="s">
        <v>1278</v>
      </c>
      <c r="F164" s="464" t="s">
        <v>569</v>
      </c>
    </row>
    <row r="165" spans="1:6" ht="21">
      <c r="A165" s="465">
        <v>174</v>
      </c>
      <c r="B165" s="466" t="s">
        <v>1353</v>
      </c>
      <c r="C165" s="465" t="s">
        <v>945</v>
      </c>
      <c r="D165" s="467" t="s">
        <v>952</v>
      </c>
      <c r="E165" s="467" t="s">
        <v>953</v>
      </c>
      <c r="F165" s="467" t="s">
        <v>569</v>
      </c>
    </row>
    <row r="166" spans="1:6" ht="21">
      <c r="A166" s="462">
        <v>175</v>
      </c>
      <c r="B166" s="463" t="s">
        <v>1354</v>
      </c>
      <c r="C166" s="462" t="s">
        <v>1355</v>
      </c>
      <c r="D166" s="464" t="s">
        <v>1356</v>
      </c>
      <c r="E166" s="464" t="s">
        <v>1357</v>
      </c>
      <c r="F166" s="464" t="s">
        <v>569</v>
      </c>
    </row>
    <row r="167" spans="1:6" ht="21">
      <c r="A167" s="465">
        <v>176</v>
      </c>
      <c r="B167" s="466" t="s">
        <v>1358</v>
      </c>
      <c r="C167" s="465" t="s">
        <v>1355</v>
      </c>
      <c r="D167" s="467" t="s">
        <v>1359</v>
      </c>
      <c r="E167" s="467" t="s">
        <v>1360</v>
      </c>
      <c r="F167" s="467" t="s">
        <v>569</v>
      </c>
    </row>
    <row r="168" spans="1:6" ht="21">
      <c r="A168" s="462">
        <v>177</v>
      </c>
      <c r="B168" s="463" t="s">
        <v>1361</v>
      </c>
      <c r="C168" s="462" t="s">
        <v>958</v>
      </c>
      <c r="D168" s="464" t="s">
        <v>1362</v>
      </c>
      <c r="E168" s="464" t="s">
        <v>1363</v>
      </c>
      <c r="F168" s="464" t="s">
        <v>569</v>
      </c>
    </row>
    <row r="169" spans="1:6" ht="21">
      <c r="A169" s="465">
        <v>178</v>
      </c>
      <c r="B169" s="466" t="s">
        <v>1364</v>
      </c>
      <c r="C169" s="465" t="s">
        <v>958</v>
      </c>
      <c r="D169" s="467" t="s">
        <v>1365</v>
      </c>
      <c r="E169" s="467" t="s">
        <v>1366</v>
      </c>
      <c r="F169" s="467" t="s">
        <v>569</v>
      </c>
    </row>
    <row r="170" spans="1:6" ht="21">
      <c r="A170" s="462">
        <v>179</v>
      </c>
      <c r="B170" s="463" t="s">
        <v>1367</v>
      </c>
      <c r="C170" s="462" t="s">
        <v>958</v>
      </c>
      <c r="D170" s="464" t="s">
        <v>705</v>
      </c>
      <c r="E170" s="464" t="s">
        <v>706</v>
      </c>
      <c r="F170" s="464" t="s">
        <v>569</v>
      </c>
    </row>
    <row r="171" spans="1:6" ht="21">
      <c r="A171" s="465">
        <v>180</v>
      </c>
      <c r="B171" s="466" t="s">
        <v>1368</v>
      </c>
      <c r="C171" s="465" t="s">
        <v>958</v>
      </c>
      <c r="D171" s="467" t="s">
        <v>1369</v>
      </c>
      <c r="E171" s="467" t="s">
        <v>1370</v>
      </c>
      <c r="F171" s="467" t="s">
        <v>569</v>
      </c>
    </row>
    <row r="172" spans="1:6" ht="21">
      <c r="A172" s="462">
        <v>181</v>
      </c>
      <c r="B172" s="463" t="s">
        <v>1371</v>
      </c>
      <c r="C172" s="462" t="s">
        <v>26</v>
      </c>
      <c r="D172" s="464" t="s">
        <v>1372</v>
      </c>
      <c r="E172" s="464" t="s">
        <v>1373</v>
      </c>
      <c r="F172" s="464" t="s">
        <v>569</v>
      </c>
    </row>
    <row r="173" spans="1:6" ht="21">
      <c r="A173" s="465">
        <v>182</v>
      </c>
      <c r="B173" s="466" t="s">
        <v>1374</v>
      </c>
      <c r="C173" s="465" t="s">
        <v>26</v>
      </c>
      <c r="D173" s="467" t="s">
        <v>1283</v>
      </c>
      <c r="E173" s="467" t="s">
        <v>1284</v>
      </c>
      <c r="F173" s="467" t="s">
        <v>569</v>
      </c>
    </row>
    <row r="174" spans="1:6" ht="21">
      <c r="A174" s="462">
        <v>183</v>
      </c>
      <c r="B174" s="463" t="s">
        <v>1375</v>
      </c>
      <c r="C174" s="462" t="s">
        <v>26</v>
      </c>
      <c r="D174" s="464" t="s">
        <v>1376</v>
      </c>
      <c r="E174" s="464" t="s">
        <v>1377</v>
      </c>
      <c r="F174" s="464" t="s">
        <v>569</v>
      </c>
    </row>
    <row r="175" spans="1:6" ht="21">
      <c r="A175" s="465">
        <v>184</v>
      </c>
      <c r="B175" s="466" t="s">
        <v>1378</v>
      </c>
      <c r="C175" s="465" t="s">
        <v>26</v>
      </c>
      <c r="D175" s="467" t="s">
        <v>1247</v>
      </c>
      <c r="E175" s="467" t="s">
        <v>1248</v>
      </c>
      <c r="F175" s="467" t="s">
        <v>569</v>
      </c>
    </row>
    <row r="176" spans="1:6" ht="21">
      <c r="A176" s="462">
        <v>185</v>
      </c>
      <c r="B176" s="463" t="s">
        <v>1379</v>
      </c>
      <c r="C176" s="462" t="s">
        <v>1380</v>
      </c>
      <c r="D176" s="464" t="s">
        <v>1381</v>
      </c>
      <c r="E176" s="464" t="s">
        <v>1382</v>
      </c>
      <c r="F176" s="464" t="s">
        <v>569</v>
      </c>
    </row>
    <row r="177" spans="1:6" ht="21">
      <c r="A177" s="465">
        <v>186</v>
      </c>
      <c r="B177" s="466" t="s">
        <v>1383</v>
      </c>
      <c r="C177" s="465" t="s">
        <v>1380</v>
      </c>
      <c r="D177" s="467" t="s">
        <v>1384</v>
      </c>
      <c r="E177" s="467" t="s">
        <v>1385</v>
      </c>
      <c r="F177" s="467" t="s">
        <v>569</v>
      </c>
    </row>
    <row r="178" spans="1:6" ht="21">
      <c r="A178" s="462">
        <v>187</v>
      </c>
      <c r="B178" s="463" t="s">
        <v>1386</v>
      </c>
      <c r="C178" s="462" t="s">
        <v>224</v>
      </c>
      <c r="D178" s="464" t="s">
        <v>1384</v>
      </c>
      <c r="E178" s="464" t="s">
        <v>1385</v>
      </c>
      <c r="F178" s="464" t="s">
        <v>569</v>
      </c>
    </row>
    <row r="179" spans="1:6" ht="21">
      <c r="A179" s="465">
        <v>188</v>
      </c>
      <c r="B179" s="466" t="s">
        <v>1387</v>
      </c>
      <c r="C179" s="465" t="s">
        <v>224</v>
      </c>
      <c r="D179" s="467" t="s">
        <v>1388</v>
      </c>
      <c r="E179" s="467" t="s">
        <v>1389</v>
      </c>
      <c r="F179" s="467" t="s">
        <v>569</v>
      </c>
    </row>
    <row r="180" spans="1:6" ht="21">
      <c r="A180" s="462">
        <v>189</v>
      </c>
      <c r="B180" s="463" t="s">
        <v>1390</v>
      </c>
      <c r="C180" s="462" t="s">
        <v>211</v>
      </c>
      <c r="D180" s="464" t="s">
        <v>1391</v>
      </c>
      <c r="E180" s="464" t="s">
        <v>1392</v>
      </c>
      <c r="F180" s="464" t="s">
        <v>569</v>
      </c>
    </row>
    <row r="181" spans="1:6" ht="21">
      <c r="A181" s="465">
        <v>190</v>
      </c>
      <c r="B181" s="466" t="s">
        <v>1393</v>
      </c>
      <c r="C181" s="465" t="s">
        <v>211</v>
      </c>
      <c r="D181" s="467" t="s">
        <v>1394</v>
      </c>
      <c r="E181" s="467" t="s">
        <v>1395</v>
      </c>
      <c r="F181" s="467" t="s">
        <v>569</v>
      </c>
    </row>
    <row r="182" spans="1:6" ht="21">
      <c r="A182" s="462">
        <v>191</v>
      </c>
      <c r="B182" s="463" t="s">
        <v>1396</v>
      </c>
      <c r="C182" s="462" t="s">
        <v>224</v>
      </c>
      <c r="D182" s="464" t="s">
        <v>723</v>
      </c>
      <c r="E182" s="464" t="s">
        <v>724</v>
      </c>
      <c r="F182" s="464" t="s">
        <v>569</v>
      </c>
    </row>
    <row r="183" spans="1:6" ht="21">
      <c r="A183" s="465">
        <v>192</v>
      </c>
      <c r="B183" s="466" t="s">
        <v>1397</v>
      </c>
      <c r="C183" s="465" t="s">
        <v>224</v>
      </c>
      <c r="D183" s="467" t="s">
        <v>823</v>
      </c>
      <c r="E183" s="467" t="s">
        <v>824</v>
      </c>
      <c r="F183" s="467" t="s">
        <v>569</v>
      </c>
    </row>
    <row r="184" spans="1:6" ht="21">
      <c r="A184" s="462">
        <v>193</v>
      </c>
      <c r="B184" s="463" t="s">
        <v>1398</v>
      </c>
      <c r="C184" s="462" t="s">
        <v>224</v>
      </c>
      <c r="D184" s="464" t="s">
        <v>845</v>
      </c>
      <c r="E184" s="464" t="s">
        <v>846</v>
      </c>
      <c r="F184" s="464" t="s">
        <v>569</v>
      </c>
    </row>
    <row r="185" spans="1:6" ht="21">
      <c r="A185" s="465">
        <v>194</v>
      </c>
      <c r="B185" s="466" t="s">
        <v>968</v>
      </c>
      <c r="C185" s="465" t="s">
        <v>186</v>
      </c>
      <c r="D185" s="467" t="s">
        <v>1399</v>
      </c>
      <c r="E185" s="467" t="s">
        <v>1400</v>
      </c>
      <c r="F185" s="467" t="s">
        <v>569</v>
      </c>
    </row>
    <row r="186" spans="1:6" ht="21">
      <c r="A186" s="462">
        <v>195</v>
      </c>
      <c r="B186" s="463" t="s">
        <v>971</v>
      </c>
      <c r="C186" s="462" t="s">
        <v>186</v>
      </c>
      <c r="D186" s="464" t="s">
        <v>1401</v>
      </c>
      <c r="E186" s="464" t="s">
        <v>1402</v>
      </c>
      <c r="F186" s="464" t="s">
        <v>569</v>
      </c>
    </row>
    <row r="187" spans="1:6" ht="21">
      <c r="A187" s="465">
        <v>196</v>
      </c>
      <c r="B187" s="466" t="s">
        <v>1403</v>
      </c>
      <c r="C187" s="465" t="s">
        <v>26</v>
      </c>
      <c r="D187" s="467" t="s">
        <v>1309</v>
      </c>
      <c r="E187" s="467" t="s">
        <v>1310</v>
      </c>
      <c r="F187" s="467" t="s">
        <v>569</v>
      </c>
    </row>
    <row r="188" spans="1:6" ht="21">
      <c r="A188" s="462">
        <v>197</v>
      </c>
      <c r="B188" s="463" t="s">
        <v>1404</v>
      </c>
      <c r="C188" s="462" t="s">
        <v>945</v>
      </c>
      <c r="D188" s="464" t="s">
        <v>833</v>
      </c>
      <c r="E188" s="464" t="s">
        <v>834</v>
      </c>
      <c r="F188" s="464" t="s">
        <v>569</v>
      </c>
    </row>
    <row r="189" spans="1:6" ht="21">
      <c r="A189" s="465">
        <v>198</v>
      </c>
      <c r="B189" s="466" t="s">
        <v>975</v>
      </c>
      <c r="C189" s="465" t="s">
        <v>11</v>
      </c>
      <c r="D189" s="467" t="s">
        <v>1405</v>
      </c>
      <c r="E189" s="467" t="s">
        <v>1406</v>
      </c>
      <c r="F189" s="467" t="s">
        <v>569</v>
      </c>
    </row>
    <row r="190" spans="1:6" ht="21">
      <c r="A190" s="462">
        <v>199</v>
      </c>
      <c r="B190" s="463" t="s">
        <v>978</v>
      </c>
      <c r="C190" s="462" t="s">
        <v>11</v>
      </c>
      <c r="D190" s="464" t="s">
        <v>1265</v>
      </c>
      <c r="E190" s="464" t="s">
        <v>1266</v>
      </c>
      <c r="F190" s="464" t="s">
        <v>569</v>
      </c>
    </row>
    <row r="191" spans="1:6" ht="21">
      <c r="A191" s="465">
        <v>200</v>
      </c>
      <c r="B191" s="466" t="s">
        <v>1407</v>
      </c>
      <c r="C191" s="465" t="s">
        <v>11</v>
      </c>
      <c r="D191" s="467" t="s">
        <v>949</v>
      </c>
      <c r="E191" s="467" t="s">
        <v>950</v>
      </c>
      <c r="F191" s="467" t="s">
        <v>569</v>
      </c>
    </row>
    <row r="192" spans="1:6" ht="21">
      <c r="A192" s="462">
        <v>201</v>
      </c>
      <c r="B192" s="463" t="s">
        <v>992</v>
      </c>
      <c r="C192" s="462" t="s">
        <v>11</v>
      </c>
      <c r="D192" s="464" t="s">
        <v>1408</v>
      </c>
      <c r="E192" s="464" t="s">
        <v>1409</v>
      </c>
      <c r="F192" s="464" t="s">
        <v>569</v>
      </c>
    </row>
    <row r="193" spans="1:6" ht="21">
      <c r="A193" s="465">
        <v>202</v>
      </c>
      <c r="B193" s="466" t="s">
        <v>1410</v>
      </c>
      <c r="C193" s="465" t="s">
        <v>11</v>
      </c>
      <c r="D193" s="467" t="s">
        <v>1411</v>
      </c>
      <c r="E193" s="467" t="s">
        <v>1412</v>
      </c>
      <c r="F193" s="467" t="s">
        <v>569</v>
      </c>
    </row>
    <row r="194" spans="1:6" ht="21">
      <c r="A194" s="462">
        <v>203</v>
      </c>
      <c r="B194" s="463" t="s">
        <v>1413</v>
      </c>
      <c r="C194" s="462" t="s">
        <v>11</v>
      </c>
      <c r="D194" s="464" t="s">
        <v>1277</v>
      </c>
      <c r="E194" s="464" t="s">
        <v>1278</v>
      </c>
      <c r="F194" s="464" t="s">
        <v>569</v>
      </c>
    </row>
    <row r="195" spans="1:6" ht="21">
      <c r="A195" s="465">
        <v>204</v>
      </c>
      <c r="B195" s="466" t="s">
        <v>1414</v>
      </c>
      <c r="C195" s="465" t="s">
        <v>11</v>
      </c>
      <c r="D195" s="467" t="s">
        <v>1415</v>
      </c>
      <c r="E195" s="467" t="s">
        <v>1416</v>
      </c>
      <c r="F195" s="467" t="s">
        <v>569</v>
      </c>
    </row>
    <row r="196" spans="1:6" ht="21">
      <c r="A196" s="462">
        <v>205</v>
      </c>
      <c r="B196" s="463" t="s">
        <v>1417</v>
      </c>
      <c r="C196" s="462" t="s">
        <v>11</v>
      </c>
      <c r="D196" s="464" t="s">
        <v>1415</v>
      </c>
      <c r="E196" s="464" t="s">
        <v>1416</v>
      </c>
      <c r="F196" s="464" t="s">
        <v>569</v>
      </c>
    </row>
    <row r="197" spans="1:6" ht="21">
      <c r="A197" s="465">
        <v>206</v>
      </c>
      <c r="B197" s="466" t="s">
        <v>1418</v>
      </c>
      <c r="C197" s="465" t="s">
        <v>11</v>
      </c>
      <c r="D197" s="467" t="s">
        <v>855</v>
      </c>
      <c r="E197" s="467" t="s">
        <v>856</v>
      </c>
      <c r="F197" s="467" t="s">
        <v>569</v>
      </c>
    </row>
    <row r="198" spans="1:6" ht="21">
      <c r="A198" s="462">
        <v>207</v>
      </c>
      <c r="B198" s="463" t="s">
        <v>1419</v>
      </c>
      <c r="C198" s="462" t="s">
        <v>11</v>
      </c>
      <c r="D198" s="464" t="s">
        <v>1408</v>
      </c>
      <c r="E198" s="464" t="s">
        <v>1409</v>
      </c>
      <c r="F198" s="464" t="s">
        <v>569</v>
      </c>
    </row>
    <row r="199" spans="1:6" ht="21">
      <c r="A199" s="465">
        <v>208</v>
      </c>
      <c r="B199" s="466" t="s">
        <v>1021</v>
      </c>
      <c r="C199" s="465" t="s">
        <v>879</v>
      </c>
      <c r="D199" s="467" t="s">
        <v>1420</v>
      </c>
      <c r="E199" s="467" t="s">
        <v>1421</v>
      </c>
      <c r="F199" s="467" t="s">
        <v>569</v>
      </c>
    </row>
    <row r="200" spans="1:6" ht="42">
      <c r="A200" s="462">
        <v>209</v>
      </c>
      <c r="B200" s="463" t="s">
        <v>1422</v>
      </c>
      <c r="C200" s="462" t="s">
        <v>879</v>
      </c>
      <c r="D200" s="464" t="s">
        <v>1423</v>
      </c>
      <c r="E200" s="464" t="s">
        <v>1424</v>
      </c>
      <c r="F200" s="464" t="s">
        <v>569</v>
      </c>
    </row>
    <row r="201" spans="1:6" ht="21">
      <c r="A201" s="465">
        <v>210</v>
      </c>
      <c r="B201" s="466" t="s">
        <v>1425</v>
      </c>
      <c r="C201" s="465" t="s">
        <v>224</v>
      </c>
      <c r="D201" s="467" t="s">
        <v>827</v>
      </c>
      <c r="E201" s="467" t="s">
        <v>828</v>
      </c>
      <c r="F201" s="467" t="s">
        <v>569</v>
      </c>
    </row>
    <row r="202" spans="1:6" ht="21">
      <c r="A202" s="462">
        <v>211</v>
      </c>
      <c r="B202" s="463" t="s">
        <v>1426</v>
      </c>
      <c r="C202" s="462" t="s">
        <v>224</v>
      </c>
      <c r="D202" s="464" t="s">
        <v>827</v>
      </c>
      <c r="E202" s="464" t="s">
        <v>828</v>
      </c>
      <c r="F202" s="464" t="s">
        <v>569</v>
      </c>
    </row>
    <row r="203" spans="1:6" ht="21">
      <c r="A203" s="465">
        <v>212</v>
      </c>
      <c r="B203" s="466" t="s">
        <v>1427</v>
      </c>
      <c r="C203" s="465" t="s">
        <v>224</v>
      </c>
      <c r="D203" s="467" t="s">
        <v>827</v>
      </c>
      <c r="E203" s="467" t="s">
        <v>828</v>
      </c>
      <c r="F203" s="467" t="s">
        <v>569</v>
      </c>
    </row>
    <row r="204" spans="1:6" ht="21">
      <c r="A204" s="462">
        <v>213</v>
      </c>
      <c r="B204" s="463" t="s">
        <v>1027</v>
      </c>
      <c r="C204" s="462" t="s">
        <v>224</v>
      </c>
      <c r="D204" s="464" t="s">
        <v>1428</v>
      </c>
      <c r="E204" s="464" t="s">
        <v>1429</v>
      </c>
      <c r="F204" s="464" t="s">
        <v>569</v>
      </c>
    </row>
    <row r="205" spans="1:6" ht="21">
      <c r="A205" s="465">
        <v>214</v>
      </c>
      <c r="B205" s="466" t="s">
        <v>1030</v>
      </c>
      <c r="C205" s="465" t="s">
        <v>224</v>
      </c>
      <c r="D205" s="467" t="s">
        <v>714</v>
      </c>
      <c r="E205" s="467" t="s">
        <v>715</v>
      </c>
      <c r="F205" s="467" t="s">
        <v>569</v>
      </c>
    </row>
    <row r="206" spans="1:6" ht="21">
      <c r="A206" s="462">
        <v>215</v>
      </c>
      <c r="B206" s="463" t="s">
        <v>1031</v>
      </c>
      <c r="C206" s="462" t="s">
        <v>1032</v>
      </c>
      <c r="D206" s="464" t="s">
        <v>1036</v>
      </c>
      <c r="E206" s="464" t="s">
        <v>1037</v>
      </c>
      <c r="F206" s="464" t="s">
        <v>569</v>
      </c>
    </row>
    <row r="207" spans="1:6" ht="21">
      <c r="A207" s="465">
        <v>216</v>
      </c>
      <c r="B207" s="466" t="s">
        <v>1035</v>
      </c>
      <c r="C207" s="465" t="s">
        <v>1032</v>
      </c>
      <c r="D207" s="467" t="s">
        <v>1153</v>
      </c>
      <c r="E207" s="467" t="s">
        <v>1154</v>
      </c>
      <c r="F207" s="467" t="s">
        <v>569</v>
      </c>
    </row>
    <row r="208" spans="1:6" ht="21">
      <c r="A208" s="462">
        <v>217</v>
      </c>
      <c r="B208" s="463" t="s">
        <v>1038</v>
      </c>
      <c r="C208" s="462" t="s">
        <v>1039</v>
      </c>
      <c r="D208" s="464" t="s">
        <v>717</v>
      </c>
      <c r="E208" s="464" t="s">
        <v>718</v>
      </c>
      <c r="F208" s="464" t="s">
        <v>569</v>
      </c>
    </row>
    <row r="209" spans="1:6" ht="21">
      <c r="A209" s="465">
        <v>218</v>
      </c>
      <c r="B209" s="466" t="s">
        <v>1430</v>
      </c>
      <c r="C209" s="465" t="s">
        <v>1039</v>
      </c>
      <c r="D209" s="467" t="s">
        <v>841</v>
      </c>
      <c r="E209" s="467" t="s">
        <v>842</v>
      </c>
      <c r="F209" s="467" t="s">
        <v>569</v>
      </c>
    </row>
    <row r="210" spans="1:6" ht="21">
      <c r="A210" s="462">
        <v>219</v>
      </c>
      <c r="B210" s="463" t="s">
        <v>1040</v>
      </c>
      <c r="C210" s="462" t="s">
        <v>1039</v>
      </c>
      <c r="D210" s="464" t="s">
        <v>1235</v>
      </c>
      <c r="E210" s="464" t="s">
        <v>1236</v>
      </c>
      <c r="F210" s="464" t="s">
        <v>569</v>
      </c>
    </row>
    <row r="211" spans="1:6" ht="21">
      <c r="A211" s="465">
        <v>220</v>
      </c>
      <c r="B211" s="466" t="s">
        <v>1431</v>
      </c>
      <c r="C211" s="465" t="s">
        <v>1044</v>
      </c>
      <c r="D211" s="467" t="s">
        <v>1019</v>
      </c>
      <c r="E211" s="467" t="s">
        <v>1020</v>
      </c>
      <c r="F211" s="467" t="s">
        <v>569</v>
      </c>
    </row>
    <row r="212" spans="1:6" ht="21">
      <c r="A212" s="462">
        <v>221</v>
      </c>
      <c r="B212" s="463" t="s">
        <v>1043</v>
      </c>
      <c r="C212" s="462" t="s">
        <v>1044</v>
      </c>
      <c r="D212" s="464" t="s">
        <v>1019</v>
      </c>
      <c r="E212" s="464" t="s">
        <v>1020</v>
      </c>
      <c r="F212" s="464" t="s">
        <v>569</v>
      </c>
    </row>
    <row r="213" spans="1:6" ht="21">
      <c r="A213" s="465">
        <v>222</v>
      </c>
      <c r="B213" s="466" t="s">
        <v>1432</v>
      </c>
      <c r="C213" s="465" t="s">
        <v>211</v>
      </c>
      <c r="D213" s="467" t="s">
        <v>1094</v>
      </c>
      <c r="E213" s="467" t="s">
        <v>1095</v>
      </c>
      <c r="F213" s="467" t="s">
        <v>569</v>
      </c>
    </row>
    <row r="214" spans="1:6" ht="21">
      <c r="A214" s="462">
        <v>223</v>
      </c>
      <c r="B214" s="463" t="s">
        <v>1050</v>
      </c>
      <c r="C214" s="462" t="s">
        <v>1044</v>
      </c>
      <c r="D214" s="464" t="s">
        <v>705</v>
      </c>
      <c r="E214" s="464" t="s">
        <v>706</v>
      </c>
      <c r="F214" s="464" t="s">
        <v>569</v>
      </c>
    </row>
    <row r="215" spans="1:6" ht="21">
      <c r="A215" s="465">
        <v>224</v>
      </c>
      <c r="B215" s="466" t="s">
        <v>1053</v>
      </c>
      <c r="C215" s="465" t="s">
        <v>1044</v>
      </c>
      <c r="D215" s="467" t="s">
        <v>1433</v>
      </c>
      <c r="E215" s="467" t="s">
        <v>1434</v>
      </c>
      <c r="F215" s="467" t="s">
        <v>569</v>
      </c>
    </row>
    <row r="216" spans="1:6" ht="21">
      <c r="A216" s="462">
        <v>225</v>
      </c>
      <c r="B216" s="463" t="s">
        <v>1435</v>
      </c>
      <c r="C216" s="462" t="s">
        <v>1044</v>
      </c>
      <c r="D216" s="464" t="s">
        <v>1436</v>
      </c>
      <c r="E216" s="464" t="s">
        <v>1437</v>
      </c>
      <c r="F216" s="464" t="s">
        <v>569</v>
      </c>
    </row>
    <row r="217" spans="1:6" ht="21">
      <c r="A217" s="465">
        <v>226</v>
      </c>
      <c r="B217" s="466" t="s">
        <v>1438</v>
      </c>
      <c r="C217" s="465" t="s">
        <v>1044</v>
      </c>
      <c r="D217" s="467" t="s">
        <v>1439</v>
      </c>
      <c r="E217" s="467" t="s">
        <v>1440</v>
      </c>
      <c r="F217" s="467" t="s">
        <v>569</v>
      </c>
    </row>
    <row r="218" spans="1:6" ht="21">
      <c r="A218" s="462">
        <v>227</v>
      </c>
      <c r="B218" s="463" t="s">
        <v>1441</v>
      </c>
      <c r="C218" s="462" t="s">
        <v>1044</v>
      </c>
      <c r="D218" s="464" t="s">
        <v>693</v>
      </c>
      <c r="E218" s="464" t="s">
        <v>694</v>
      </c>
      <c r="F218" s="464" t="s">
        <v>569</v>
      </c>
    </row>
    <row r="219" spans="1:6" ht="21">
      <c r="A219" s="465">
        <v>228</v>
      </c>
      <c r="B219" s="466" t="s">
        <v>1442</v>
      </c>
      <c r="C219" s="465" t="s">
        <v>1044</v>
      </c>
      <c r="D219" s="467" t="s">
        <v>1443</v>
      </c>
      <c r="E219" s="467" t="s">
        <v>1444</v>
      </c>
      <c r="F219" s="467" t="s">
        <v>569</v>
      </c>
    </row>
    <row r="220" spans="1:6" ht="21">
      <c r="A220" s="462">
        <v>229</v>
      </c>
      <c r="B220" s="463" t="s">
        <v>1445</v>
      </c>
      <c r="C220" s="462" t="s">
        <v>1044</v>
      </c>
      <c r="D220" s="464" t="s">
        <v>1446</v>
      </c>
      <c r="E220" s="464" t="s">
        <v>1447</v>
      </c>
      <c r="F220" s="464" t="s">
        <v>569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zoomScalePageLayoutView="0" workbookViewId="0" topLeftCell="A1">
      <selection activeCell="P21" sqref="P21"/>
    </sheetView>
  </sheetViews>
  <sheetFormatPr defaultColWidth="9.140625" defaultRowHeight="21.75"/>
  <sheetData>
    <row r="1" spans="1:8" ht="29.25">
      <c r="A1" s="700" t="s">
        <v>1451</v>
      </c>
      <c r="B1" s="700"/>
      <c r="C1" s="700"/>
      <c r="D1" s="700"/>
      <c r="E1" s="700"/>
      <c r="F1" s="700"/>
      <c r="G1" s="700"/>
      <c r="H1" s="700"/>
    </row>
    <row r="2" spans="1:8" ht="21.75">
      <c r="A2" s="701" t="s">
        <v>535</v>
      </c>
      <c r="B2" s="701"/>
      <c r="C2" s="701"/>
      <c r="D2" s="701"/>
      <c r="E2" s="701"/>
      <c r="F2" s="701"/>
      <c r="G2" s="701"/>
      <c r="H2" s="701"/>
    </row>
    <row r="3" ht="22.5" thickBot="1">
      <c r="A3" s="471"/>
    </row>
    <row r="4" spans="1:8" ht="22.5" thickTop="1">
      <c r="A4" s="698" t="s">
        <v>536</v>
      </c>
      <c r="B4" s="429" t="s">
        <v>537</v>
      </c>
      <c r="C4" s="430" t="s">
        <v>537</v>
      </c>
      <c r="D4" s="431" t="s">
        <v>537</v>
      </c>
      <c r="E4" s="432" t="s">
        <v>537</v>
      </c>
      <c r="F4" s="433" t="s">
        <v>537</v>
      </c>
      <c r="G4" s="434" t="s">
        <v>537</v>
      </c>
      <c r="H4" s="435" t="s">
        <v>543</v>
      </c>
    </row>
    <row r="5" spans="1:8" ht="37.5">
      <c r="A5" s="699"/>
      <c r="B5" s="417" t="s">
        <v>538</v>
      </c>
      <c r="C5" s="419" t="s">
        <v>539</v>
      </c>
      <c r="D5" s="420" t="s">
        <v>539</v>
      </c>
      <c r="E5" s="421" t="s">
        <v>539</v>
      </c>
      <c r="F5" s="422" t="s">
        <v>539</v>
      </c>
      <c r="G5" s="423" t="s">
        <v>542</v>
      </c>
      <c r="H5" s="424" t="s">
        <v>544</v>
      </c>
    </row>
    <row r="6" spans="1:8" ht="37.5">
      <c r="A6" s="699"/>
      <c r="B6" s="417">
        <v>95</v>
      </c>
      <c r="C6" s="419">
        <v>91</v>
      </c>
      <c r="D6" s="420">
        <v>95</v>
      </c>
      <c r="E6" s="421" t="s">
        <v>540</v>
      </c>
      <c r="F6" s="422" t="s">
        <v>541</v>
      </c>
      <c r="G6" s="418"/>
      <c r="H6" s="424" t="s">
        <v>545</v>
      </c>
    </row>
    <row r="7" spans="1:8" ht="21.75">
      <c r="A7" s="699"/>
      <c r="B7" s="418"/>
      <c r="C7" s="418"/>
      <c r="D7" s="418"/>
      <c r="E7" s="418"/>
      <c r="F7" s="418"/>
      <c r="G7" s="418"/>
      <c r="H7" s="424" t="s">
        <v>542</v>
      </c>
    </row>
    <row r="8" spans="1:8" ht="21.75">
      <c r="A8" s="425" t="s">
        <v>546</v>
      </c>
      <c r="B8" s="426">
        <v>35.65</v>
      </c>
      <c r="C8" s="426">
        <v>27.97</v>
      </c>
      <c r="D8" s="426">
        <v>28.24</v>
      </c>
      <c r="E8" s="426">
        <v>25.23</v>
      </c>
      <c r="F8" s="426">
        <v>20.63</v>
      </c>
      <c r="G8" s="426">
        <v>27.98</v>
      </c>
      <c r="H8" s="426">
        <v>30.58</v>
      </c>
    </row>
    <row r="9" spans="1:8" ht="21.75">
      <c r="A9" s="427" t="s">
        <v>547</v>
      </c>
      <c r="B9" s="428">
        <v>35.77</v>
      </c>
      <c r="C9" s="428">
        <v>28.09</v>
      </c>
      <c r="D9" s="428">
        <v>28.36</v>
      </c>
      <c r="E9" s="428">
        <v>25.35</v>
      </c>
      <c r="F9" s="428">
        <v>20.75</v>
      </c>
      <c r="G9" s="428">
        <v>28.1</v>
      </c>
      <c r="H9" s="428">
        <v>30.7</v>
      </c>
    </row>
    <row r="10" spans="1:8" ht="28.5">
      <c r="A10" s="425" t="s">
        <v>548</v>
      </c>
      <c r="B10" s="426">
        <v>35.77</v>
      </c>
      <c r="C10" s="426">
        <v>28.09</v>
      </c>
      <c r="D10" s="426">
        <v>28.36</v>
      </c>
      <c r="E10" s="426">
        <v>25.35</v>
      </c>
      <c r="F10" s="426">
        <v>20.75</v>
      </c>
      <c r="G10" s="426">
        <v>28.1</v>
      </c>
      <c r="H10" s="426">
        <v>30.7</v>
      </c>
    </row>
    <row r="11" spans="1:8" ht="21.75">
      <c r="A11" s="427" t="s">
        <v>549</v>
      </c>
      <c r="B11" s="428">
        <v>35.65</v>
      </c>
      <c r="C11" s="428">
        <v>27.97</v>
      </c>
      <c r="D11" s="428">
        <v>28.24</v>
      </c>
      <c r="E11" s="428">
        <v>25.23</v>
      </c>
      <c r="F11" s="428">
        <v>20.63</v>
      </c>
      <c r="G11" s="428">
        <v>27.98</v>
      </c>
      <c r="H11" s="428">
        <v>30.58</v>
      </c>
    </row>
    <row r="12" spans="1:8" ht="21.75">
      <c r="A12" s="425" t="s">
        <v>550</v>
      </c>
      <c r="B12" s="426">
        <v>35.72</v>
      </c>
      <c r="C12" s="426">
        <v>28.04</v>
      </c>
      <c r="D12" s="426">
        <v>28.31</v>
      </c>
      <c r="E12" s="426">
        <v>25.3</v>
      </c>
      <c r="F12" s="426">
        <v>20.7</v>
      </c>
      <c r="G12" s="426">
        <v>28.05</v>
      </c>
      <c r="H12" s="426">
        <v>30.65</v>
      </c>
    </row>
    <row r="13" spans="1:8" ht="21.75">
      <c r="A13" s="427" t="s">
        <v>551</v>
      </c>
      <c r="B13" s="428">
        <v>35.71</v>
      </c>
      <c r="C13" s="428">
        <v>28.03</v>
      </c>
      <c r="D13" s="428">
        <v>28.3</v>
      </c>
      <c r="E13" s="428">
        <v>25.29</v>
      </c>
      <c r="F13" s="428">
        <v>20.69</v>
      </c>
      <c r="G13" s="428">
        <v>28.04</v>
      </c>
      <c r="H13" s="428">
        <v>30.64</v>
      </c>
    </row>
    <row r="14" spans="1:8" ht="21.75">
      <c r="A14" s="425" t="s">
        <v>552</v>
      </c>
      <c r="B14" s="426">
        <v>35.63</v>
      </c>
      <c r="C14" s="426">
        <v>27.95</v>
      </c>
      <c r="D14" s="426">
        <v>28.22</v>
      </c>
      <c r="E14" s="426">
        <v>25.21</v>
      </c>
      <c r="F14" s="426">
        <v>20.61</v>
      </c>
      <c r="G14" s="426">
        <v>27.96</v>
      </c>
      <c r="H14" s="426">
        <v>30.56</v>
      </c>
    </row>
    <row r="15" spans="1:8" ht="21.75">
      <c r="A15" s="427" t="s">
        <v>553</v>
      </c>
      <c r="B15" s="428">
        <v>35.8</v>
      </c>
      <c r="C15" s="428">
        <v>28.12</v>
      </c>
      <c r="D15" s="428">
        <v>28.39</v>
      </c>
      <c r="E15" s="428">
        <v>25.38</v>
      </c>
      <c r="F15" s="428">
        <v>20.78</v>
      </c>
      <c r="G15" s="428">
        <v>28.13</v>
      </c>
      <c r="H15" s="428">
        <v>30.73</v>
      </c>
    </row>
    <row r="16" spans="1:8" ht="28.5">
      <c r="A16" s="425" t="s">
        <v>554</v>
      </c>
      <c r="B16" s="426">
        <v>35.78</v>
      </c>
      <c r="C16" s="426">
        <v>28.1</v>
      </c>
      <c r="D16" s="426">
        <v>28.37</v>
      </c>
      <c r="E16" s="426">
        <v>25.36</v>
      </c>
      <c r="F16" s="426">
        <v>20.76</v>
      </c>
      <c r="G16" s="426">
        <v>28.11</v>
      </c>
      <c r="H16" s="426">
        <v>30.71</v>
      </c>
    </row>
    <row r="17" spans="1:8" ht="21.75">
      <c r="A17" s="427" t="s">
        <v>555</v>
      </c>
      <c r="B17" s="428">
        <v>35.7</v>
      </c>
      <c r="C17" s="428">
        <v>28.02</v>
      </c>
      <c r="D17" s="428">
        <v>28.29</v>
      </c>
      <c r="E17" s="428">
        <v>25.28</v>
      </c>
      <c r="F17" s="428">
        <v>20.68</v>
      </c>
      <c r="G17" s="428">
        <v>28.03</v>
      </c>
      <c r="H17" s="428">
        <v>30.63</v>
      </c>
    </row>
    <row r="18" spans="1:8" ht="21.75">
      <c r="A18" s="425" t="s">
        <v>556</v>
      </c>
      <c r="B18" s="426">
        <v>35.77</v>
      </c>
      <c r="C18" s="426">
        <v>28.09</v>
      </c>
      <c r="D18" s="426">
        <v>28.36</v>
      </c>
      <c r="E18" s="426">
        <v>25.35</v>
      </c>
      <c r="F18" s="426">
        <v>20.75</v>
      </c>
      <c r="G18" s="426">
        <v>28.1</v>
      </c>
      <c r="H18" s="426">
        <v>30.7</v>
      </c>
    </row>
    <row r="19" spans="1:8" ht="21.75">
      <c r="A19" s="427" t="s">
        <v>557</v>
      </c>
      <c r="B19" s="428">
        <v>35.82</v>
      </c>
      <c r="C19" s="428">
        <v>28.14</v>
      </c>
      <c r="D19" s="428">
        <v>28.41</v>
      </c>
      <c r="E19" s="428">
        <v>25.4</v>
      </c>
      <c r="F19" s="428">
        <v>20.8</v>
      </c>
      <c r="G19" s="428">
        <v>28.15</v>
      </c>
      <c r="H19" s="428">
        <v>30.75</v>
      </c>
    </row>
    <row r="20" spans="1:8" ht="21.75">
      <c r="A20" s="425" t="s">
        <v>558</v>
      </c>
      <c r="B20" s="426">
        <v>35.79</v>
      </c>
      <c r="C20" s="426">
        <v>28.11</v>
      </c>
      <c r="D20" s="426">
        <v>28.38</v>
      </c>
      <c r="E20" s="426">
        <v>25.37</v>
      </c>
      <c r="F20" s="426">
        <v>20.77</v>
      </c>
      <c r="G20" s="426">
        <v>28.12</v>
      </c>
      <c r="H20" s="426">
        <v>30.72</v>
      </c>
    </row>
    <row r="21" spans="1:8" ht="42.75">
      <c r="A21" s="427" t="s">
        <v>559</v>
      </c>
      <c r="B21" s="428">
        <v>35.8</v>
      </c>
      <c r="C21" s="428">
        <v>28.12</v>
      </c>
      <c r="D21" s="428">
        <v>28.39</v>
      </c>
      <c r="E21" s="428">
        <v>25.38</v>
      </c>
      <c r="F21" s="428">
        <v>20.78</v>
      </c>
      <c r="G21" s="428">
        <v>28.13</v>
      </c>
      <c r="H21" s="428">
        <v>30.73</v>
      </c>
    </row>
    <row r="22" spans="1:8" ht="21.75">
      <c r="A22" s="425" t="s">
        <v>560</v>
      </c>
      <c r="B22" s="426">
        <v>35.66</v>
      </c>
      <c r="C22" s="426">
        <v>27.98</v>
      </c>
      <c r="D22" s="426">
        <v>28.25</v>
      </c>
      <c r="E22" s="426">
        <v>25.24</v>
      </c>
      <c r="F22" s="426">
        <v>20.64</v>
      </c>
      <c r="G22" s="426">
        <v>27.99</v>
      </c>
      <c r="H22" s="426">
        <v>30.59</v>
      </c>
    </row>
  </sheetData>
  <sheetProtection/>
  <mergeCells count="3">
    <mergeCell ref="A4:A7"/>
    <mergeCell ref="A1:H1"/>
    <mergeCell ref="A2:H2"/>
  </mergeCells>
  <printOptions/>
  <pageMargins left="0.7" right="0.7" top="0.75" bottom="0.75" header="0.3" footer="0.3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I29" sqref="I29"/>
    </sheetView>
  </sheetViews>
  <sheetFormatPr defaultColWidth="9.140625" defaultRowHeight="21.75"/>
  <cols>
    <col min="1" max="1" width="8.7109375" style="14" customWidth="1"/>
    <col min="2" max="2" width="14.7109375" style="14" customWidth="1"/>
    <col min="3" max="3" width="16.140625" style="14" customWidth="1"/>
    <col min="4" max="4" width="13.8515625" style="78" customWidth="1"/>
    <col min="5" max="5" width="10.421875" style="14" customWidth="1"/>
    <col min="6" max="6" width="14.8515625" style="14" customWidth="1"/>
    <col min="7" max="7" width="18.7109375" style="14" customWidth="1"/>
    <col min="8" max="8" width="27.2812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tr">
        <f>'ปร.4 เสนอราคา'!A1:J1</f>
        <v>บัญชีสรุปเสนอราคางานก่อสร้าง</v>
      </c>
      <c r="B1" s="505"/>
      <c r="C1" s="505"/>
      <c r="D1" s="505"/>
      <c r="E1" s="505"/>
      <c r="F1" s="505"/>
      <c r="G1" s="505"/>
      <c r="H1" s="69" t="s">
        <v>316</v>
      </c>
      <c r="I1" s="489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'1ปร.4(งานอาคาร)'!A3:I3</f>
        <v>ชื่อโครงการ      : ก่อสร้างถนน คสล. พร้อมวางท่อระบายน้ำ 1 จุด ซอยบ้านนายสุชาติ ย่านสากล บ้านค้างฮ่อ หมู่ที่3</v>
      </c>
      <c r="B3" s="505"/>
      <c r="C3" s="505"/>
      <c r="D3" s="505"/>
      <c r="E3" s="505"/>
      <c r="F3" s="505"/>
      <c r="G3" s="505"/>
      <c r="H3" s="553"/>
    </row>
    <row r="4" spans="1:8" ht="19.5">
      <c r="A4" s="504" t="str">
        <f>'1ปร.4(งานอาคาร)'!A4:I4</f>
        <v>สถานที่ก่อสร้าง : บ้านค้างฮ่อ  หมู่ที่ 3  ตำบลป่ากลาง  อำเภอปัว จังหวัดน่าน</v>
      </c>
      <c r="B4" s="505"/>
      <c r="C4" s="505"/>
      <c r="D4" s="505"/>
      <c r="E4" s="505"/>
      <c r="F4" s="505"/>
      <c r="G4" s="505"/>
      <c r="H4" s="553"/>
    </row>
    <row r="5" spans="1:8" ht="19.5">
      <c r="A5" s="504" t="str">
        <f>'1ปร.4(งานอาคาร)'!A5:I5</f>
        <v>ปริมาณงาน      :  1. ขึ้นรูปคันทาง  ช่วงที่ 1 เขตทางกว้าง 6.00 เมร  ยาว 333.00 เมตร  ช่วงที่ 2 เขตทางกว้าง 8.00 เมร  ยาว 19.00 เมตร</v>
      </c>
      <c r="B5" s="505"/>
      <c r="C5" s="505"/>
      <c r="D5" s="505"/>
      <c r="E5" s="505"/>
      <c r="F5" s="505"/>
      <c r="G5" s="505"/>
      <c r="H5" s="553"/>
    </row>
    <row r="6" spans="1:8" ht="19.5">
      <c r="A6" s="633" t="str">
        <f>'1ปร.4(งานอาคาร)'!A6</f>
        <v>                       2. ก่อสร้างถนน คสล.  ขนาดกว้าง 5.00 เมตร  ยาว 140.00 เมตร  หนา 0.15 เมตร  พร้อมไหล่ทาง 2 ข้าง  กว้างเฉลี่ย  0.30 เมตร</v>
      </c>
      <c r="B6" s="634"/>
      <c r="C6" s="634"/>
      <c r="D6" s="634"/>
      <c r="E6" s="634"/>
      <c r="F6" s="634"/>
      <c r="G6" s="634"/>
      <c r="H6" s="635"/>
    </row>
    <row r="7" spans="1:8" ht="19.5">
      <c r="A7" s="504" t="str">
        <f>'1ปร.4(งานอาคาร)'!A7</f>
        <v>                       3. วางท่อ คสล.  ขนาด Ø 0.40 เมตร  ความยาว 10.00 เมตร</v>
      </c>
      <c r="B7" s="505"/>
      <c r="C7" s="505"/>
      <c r="D7" s="505"/>
      <c r="E7" s="505"/>
      <c r="F7" s="505"/>
      <c r="G7" s="505"/>
      <c r="H7" s="553"/>
    </row>
    <row r="8" spans="1:8" ht="21.75" customHeight="1">
      <c r="A8" s="598" t="str">
        <f>'1ปร.4(งานอาคาร)'!A8:I8</f>
        <v>รายละเอียดแบบ :แบบองค์การบริหารส่วนตำบลป่ากลาง  เลขที่   3/2562 จำนวน  6  แผ่น</v>
      </c>
      <c r="B8" s="599"/>
      <c r="C8" s="599"/>
      <c r="D8" s="599"/>
      <c r="E8" s="599"/>
      <c r="F8" s="599"/>
      <c r="G8" s="599"/>
      <c r="H8" s="632"/>
    </row>
    <row r="9" spans="1:8" ht="21.75" customHeight="1" thickBot="1">
      <c r="A9" s="545" t="str">
        <f>'ปร.4 เสนอราคา'!G8</f>
        <v>เสนอราคา  : วันที่ .....................................................................</v>
      </c>
      <c r="B9" s="546"/>
      <c r="C9" s="546"/>
      <c r="D9" s="546"/>
      <c r="E9" s="546"/>
      <c r="F9" s="546"/>
      <c r="G9" s="546"/>
      <c r="H9" s="630"/>
    </row>
    <row r="10" spans="1:8" ht="19.5">
      <c r="A10" s="572" t="s">
        <v>5</v>
      </c>
      <c r="B10" s="572" t="s">
        <v>0</v>
      </c>
      <c r="C10" s="572"/>
      <c r="D10" s="215" t="s">
        <v>63</v>
      </c>
      <c r="E10" s="631" t="s">
        <v>64</v>
      </c>
      <c r="F10" s="414" t="s">
        <v>34</v>
      </c>
      <c r="G10" s="572" t="s">
        <v>4</v>
      </c>
      <c r="H10" s="572"/>
    </row>
    <row r="11" spans="1:8" ht="22.5" customHeight="1" thickBot="1">
      <c r="A11" s="550"/>
      <c r="B11" s="550"/>
      <c r="C11" s="550"/>
      <c r="D11" s="71" t="s">
        <v>65</v>
      </c>
      <c r="E11" s="507"/>
      <c r="F11" s="213" t="s">
        <v>21</v>
      </c>
      <c r="G11" s="550"/>
      <c r="H11" s="550"/>
    </row>
    <row r="12" spans="1:8" ht="20.25" thickTop="1">
      <c r="A12" s="15">
        <v>1</v>
      </c>
      <c r="B12" s="551" t="s">
        <v>342</v>
      </c>
      <c r="C12" s="552"/>
      <c r="D12" s="72"/>
      <c r="E12" s="73"/>
      <c r="F12" s="48"/>
      <c r="G12" s="541" t="s">
        <v>66</v>
      </c>
      <c r="H12" s="542"/>
    </row>
    <row r="13" spans="1:8" ht="19.5">
      <c r="A13" s="17">
        <v>2</v>
      </c>
      <c r="B13" s="541" t="s">
        <v>331</v>
      </c>
      <c r="C13" s="542"/>
      <c r="D13" s="75" t="s">
        <v>1453</v>
      </c>
      <c r="E13" s="74"/>
      <c r="F13" s="52"/>
      <c r="G13" s="541" t="s">
        <v>155</v>
      </c>
      <c r="H13" s="542"/>
    </row>
    <row r="14" spans="1:8" ht="19.5">
      <c r="A14" s="143"/>
      <c r="B14" s="541"/>
      <c r="C14" s="542"/>
      <c r="D14" s="75"/>
      <c r="E14" s="51"/>
      <c r="F14" s="75"/>
      <c r="G14" s="541" t="s">
        <v>71</v>
      </c>
      <c r="H14" s="542"/>
    </row>
    <row r="15" spans="1:8" ht="19.5">
      <c r="A15" s="17"/>
      <c r="B15" s="518"/>
      <c r="C15" s="520"/>
      <c r="D15" s="75"/>
      <c r="E15" s="51"/>
      <c r="F15" s="50"/>
      <c r="G15" s="541" t="s">
        <v>154</v>
      </c>
      <c r="H15" s="542"/>
    </row>
    <row r="16" spans="1:8" ht="19.5">
      <c r="A16" s="50"/>
      <c r="B16" s="518"/>
      <c r="C16" s="520"/>
      <c r="D16" s="75"/>
      <c r="E16" s="51"/>
      <c r="F16" s="50"/>
      <c r="G16" s="541" t="s">
        <v>67</v>
      </c>
      <c r="H16" s="542"/>
    </row>
    <row r="17" spans="1:8" ht="19.5">
      <c r="A17" s="50"/>
      <c r="B17" s="518"/>
      <c r="C17" s="520"/>
      <c r="D17" s="75"/>
      <c r="E17" s="51"/>
      <c r="F17" s="50"/>
      <c r="G17" s="44" t="s">
        <v>283</v>
      </c>
      <c r="H17" s="45"/>
    </row>
    <row r="18" spans="1:8" ht="20.25" thickBot="1">
      <c r="A18" s="50"/>
      <c r="B18" s="518"/>
      <c r="C18" s="520"/>
      <c r="D18" s="75"/>
      <c r="E18" s="51"/>
      <c r="F18" s="50"/>
      <c r="G18" s="228" t="s">
        <v>315</v>
      </c>
      <c r="H18" s="229"/>
    </row>
    <row r="19" spans="1:8" ht="21" thickBot="1" thickTop="1">
      <c r="A19" s="594" t="s">
        <v>264</v>
      </c>
      <c r="B19" s="595"/>
      <c r="C19" s="595"/>
      <c r="D19" s="595"/>
      <c r="E19" s="596"/>
      <c r="F19" s="201"/>
      <c r="G19" s="530" t="s">
        <v>101</v>
      </c>
      <c r="H19" s="531"/>
    </row>
    <row r="20" spans="1:8" ht="21" thickBot="1" thickTop="1">
      <c r="A20" s="594" t="s">
        <v>1455</v>
      </c>
      <c r="B20" s="595"/>
      <c r="C20" s="595"/>
      <c r="D20" s="595"/>
      <c r="E20" s="596"/>
      <c r="F20" s="200"/>
      <c r="G20" s="535" t="s">
        <v>1454</v>
      </c>
      <c r="H20" s="536"/>
    </row>
    <row r="21" spans="1:8" ht="24" customHeight="1" thickBot="1" thickTop="1">
      <c r="A21" s="56" t="s">
        <v>68</v>
      </c>
      <c r="B21" s="537"/>
      <c r="C21" s="537"/>
      <c r="D21" s="537"/>
      <c r="E21" s="537"/>
      <c r="F21" s="538"/>
      <c r="G21" s="127"/>
      <c r="H21" s="128"/>
    </row>
    <row r="22" spans="1:8" ht="24" customHeight="1" thickBot="1" thickTop="1">
      <c r="A22" s="56" t="s">
        <v>156</v>
      </c>
      <c r="B22" s="127"/>
      <c r="C22" s="564" t="s">
        <v>534</v>
      </c>
      <c r="D22" s="564"/>
      <c r="E22" s="564"/>
      <c r="F22" s="564"/>
      <c r="G22" s="564"/>
      <c r="H22" s="597"/>
    </row>
    <row r="23" ht="20.25" thickTop="1"/>
    <row r="28" spans="5:7" ht="21">
      <c r="E28" s="273" t="s">
        <v>1502</v>
      </c>
      <c r="F28" s="271"/>
      <c r="G28" s="273"/>
    </row>
    <row r="29" spans="5:7" ht="21">
      <c r="E29" s="473" t="s">
        <v>1503</v>
      </c>
      <c r="F29" s="473"/>
      <c r="G29" s="473"/>
    </row>
    <row r="30" spans="5:7" ht="21">
      <c r="E30" s="702" t="s">
        <v>1504</v>
      </c>
      <c r="F30" s="702"/>
      <c r="G30" s="702"/>
    </row>
  </sheetData>
  <sheetProtection/>
  <mergeCells count="32">
    <mergeCell ref="A19:E19"/>
    <mergeCell ref="G19:H19"/>
    <mergeCell ref="A20:E20"/>
    <mergeCell ref="A1:G1"/>
    <mergeCell ref="A2:H2"/>
    <mergeCell ref="A3:H3"/>
    <mergeCell ref="A4:H4"/>
    <mergeCell ref="A5:H5"/>
    <mergeCell ref="A6:H6"/>
    <mergeCell ref="A7:H7"/>
    <mergeCell ref="A8:H8"/>
    <mergeCell ref="A9:H9"/>
    <mergeCell ref="A10:A11"/>
    <mergeCell ref="B10:C11"/>
    <mergeCell ref="E10:E11"/>
    <mergeCell ref="G10:H11"/>
    <mergeCell ref="B12:C12"/>
    <mergeCell ref="G12:H12"/>
    <mergeCell ref="B13:C13"/>
    <mergeCell ref="G13:H13"/>
    <mergeCell ref="B14:C14"/>
    <mergeCell ref="G14:H14"/>
    <mergeCell ref="E30:G30"/>
    <mergeCell ref="G20:H20"/>
    <mergeCell ref="B21:F21"/>
    <mergeCell ref="C22:H22"/>
    <mergeCell ref="B15:C15"/>
    <mergeCell ref="G15:H15"/>
    <mergeCell ref="B16:C16"/>
    <mergeCell ref="G16:H16"/>
    <mergeCell ref="B17:C17"/>
    <mergeCell ref="B18:C18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9">
      <selection activeCell="H16" sqref="H16"/>
    </sheetView>
  </sheetViews>
  <sheetFormatPr defaultColWidth="9.140625" defaultRowHeight="21.75"/>
  <cols>
    <col min="1" max="1" width="5.7109375" style="100" customWidth="1"/>
    <col min="2" max="2" width="54.140625" style="100" customWidth="1"/>
    <col min="3" max="3" width="10.00390625" style="121" customWidth="1"/>
    <col min="4" max="4" width="9.7109375" style="100" customWidth="1"/>
    <col min="5" max="5" width="10.7109375" style="122" customWidth="1"/>
    <col min="6" max="6" width="11.7109375" style="122" customWidth="1"/>
    <col min="7" max="7" width="11.421875" style="122" customWidth="1"/>
    <col min="8" max="8" width="15.28125" style="122" customWidth="1"/>
    <col min="9" max="9" width="15.7109375" style="122" customWidth="1"/>
    <col min="10" max="10" width="13.281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638" t="s">
        <v>1500</v>
      </c>
      <c r="B1" s="639"/>
      <c r="C1" s="639"/>
      <c r="D1" s="639"/>
      <c r="E1" s="639"/>
      <c r="F1" s="639"/>
      <c r="G1" s="639"/>
      <c r="H1" s="639"/>
      <c r="I1" s="639"/>
      <c r="J1" s="640"/>
    </row>
    <row r="2" spans="1:10" ht="19.5">
      <c r="A2" s="641" t="s">
        <v>336</v>
      </c>
      <c r="B2" s="503"/>
      <c r="C2" s="503"/>
      <c r="D2" s="503"/>
      <c r="E2" s="503"/>
      <c r="F2" s="503"/>
      <c r="G2" s="503"/>
      <c r="H2" s="503"/>
      <c r="I2" s="503"/>
      <c r="J2" s="642"/>
    </row>
    <row r="3" spans="1:10" ht="19.5">
      <c r="A3" s="641" t="s">
        <v>1497</v>
      </c>
      <c r="B3" s="503"/>
      <c r="C3" s="503"/>
      <c r="D3" s="503"/>
      <c r="E3" s="503"/>
      <c r="F3" s="503"/>
      <c r="G3" s="503"/>
      <c r="H3" s="503"/>
      <c r="I3" s="503"/>
      <c r="J3" s="642"/>
    </row>
    <row r="4" spans="1:10" ht="19.5">
      <c r="A4" s="641" t="s">
        <v>1498</v>
      </c>
      <c r="B4" s="503"/>
      <c r="C4" s="503"/>
      <c r="D4" s="503"/>
      <c r="E4" s="503"/>
      <c r="F4" s="503"/>
      <c r="G4" s="503"/>
      <c r="H4" s="503"/>
      <c r="I4" s="503"/>
      <c r="J4" s="642"/>
    </row>
    <row r="5" spans="1:13" ht="19.5">
      <c r="A5" s="641" t="s">
        <v>341</v>
      </c>
      <c r="B5" s="503"/>
      <c r="C5" s="503"/>
      <c r="D5" s="503"/>
      <c r="E5" s="503"/>
      <c r="F5" s="503"/>
      <c r="G5" s="503"/>
      <c r="H5" s="503"/>
      <c r="I5" s="503"/>
      <c r="J5" s="642"/>
      <c r="L5" s="412"/>
      <c r="M5" s="268"/>
    </row>
    <row r="6" spans="1:13" ht="22.5" customHeight="1">
      <c r="A6" s="641" t="s">
        <v>1494</v>
      </c>
      <c r="B6" s="503"/>
      <c r="C6" s="503"/>
      <c r="D6" s="503"/>
      <c r="E6" s="503"/>
      <c r="F6" s="503"/>
      <c r="G6" s="503"/>
      <c r="H6" s="503"/>
      <c r="I6" s="503"/>
      <c r="J6" s="642"/>
      <c r="L6" s="267"/>
      <c r="M6" s="268"/>
    </row>
    <row r="7" spans="1:10" ht="19.5">
      <c r="A7" s="641" t="s">
        <v>1495</v>
      </c>
      <c r="B7" s="503"/>
      <c r="C7" s="503"/>
      <c r="D7" s="503"/>
      <c r="E7" s="503"/>
      <c r="F7" s="503"/>
      <c r="G7" s="503"/>
      <c r="H7" s="503"/>
      <c r="I7" s="503"/>
      <c r="J7" s="642"/>
    </row>
    <row r="8" spans="1:10" ht="22.5" customHeight="1" thickBot="1">
      <c r="A8" s="219" t="s">
        <v>533</v>
      </c>
      <c r="B8" s="218"/>
      <c r="C8" s="218"/>
      <c r="D8" s="218"/>
      <c r="E8" s="218"/>
      <c r="F8" s="218"/>
      <c r="G8" s="231" t="s">
        <v>1501</v>
      </c>
      <c r="H8" s="231"/>
      <c r="I8" s="231"/>
      <c r="J8" s="232"/>
    </row>
    <row r="9" spans="1:10" ht="22.5" customHeight="1" thickTop="1">
      <c r="A9" s="636" t="s">
        <v>140</v>
      </c>
      <c r="B9" s="490" t="s">
        <v>0</v>
      </c>
      <c r="C9" s="494" t="s">
        <v>1</v>
      </c>
      <c r="D9" s="490" t="s">
        <v>2</v>
      </c>
      <c r="E9" s="643" t="s">
        <v>58</v>
      </c>
      <c r="F9" s="644"/>
      <c r="G9" s="643" t="s">
        <v>59</v>
      </c>
      <c r="H9" s="644"/>
      <c r="I9" s="105" t="s">
        <v>286</v>
      </c>
      <c r="J9" s="645" t="s">
        <v>4</v>
      </c>
    </row>
    <row r="10" spans="1:10" ht="22.5" customHeight="1" thickBot="1">
      <c r="A10" s="637"/>
      <c r="B10" s="491"/>
      <c r="C10" s="495"/>
      <c r="D10" s="491"/>
      <c r="E10" s="214" t="s">
        <v>322</v>
      </c>
      <c r="F10" s="214" t="s">
        <v>25</v>
      </c>
      <c r="G10" s="214" t="s">
        <v>322</v>
      </c>
      <c r="H10" s="214" t="s">
        <v>321</v>
      </c>
      <c r="I10" s="106" t="s">
        <v>21</v>
      </c>
      <c r="J10" s="646"/>
    </row>
    <row r="11" spans="1:10" ht="22.5" customHeight="1" thickTop="1">
      <c r="A11" s="224">
        <v>1</v>
      </c>
      <c r="B11" s="270" t="s">
        <v>344</v>
      </c>
      <c r="C11" s="126"/>
      <c r="D11" s="129"/>
      <c r="E11" s="126"/>
      <c r="F11" s="126"/>
      <c r="G11" s="126"/>
      <c r="H11" s="126"/>
      <c r="I11" s="126"/>
      <c r="J11" s="220"/>
    </row>
    <row r="12" spans="1:10" ht="19.5">
      <c r="A12" s="221"/>
      <c r="B12" s="20" t="s">
        <v>345</v>
      </c>
      <c r="C12" s="25"/>
      <c r="D12" s="19"/>
      <c r="E12" s="25"/>
      <c r="F12" s="23"/>
      <c r="G12" s="25"/>
      <c r="H12" s="23"/>
      <c r="I12" s="23"/>
      <c r="J12" s="222"/>
    </row>
    <row r="13" spans="1:10" s="14" customFormat="1" ht="19.5">
      <c r="A13" s="269">
        <v>2</v>
      </c>
      <c r="B13" s="270" t="s">
        <v>532</v>
      </c>
      <c r="C13" s="25"/>
      <c r="D13" s="19"/>
      <c r="E13" s="25"/>
      <c r="F13" s="23"/>
      <c r="G13" s="25"/>
      <c r="H13" s="23"/>
      <c r="I13" s="23"/>
      <c r="J13" s="222"/>
    </row>
    <row r="14" spans="1:10" s="14" customFormat="1" ht="19.5">
      <c r="A14" s="221"/>
      <c r="B14" s="20" t="s">
        <v>1496</v>
      </c>
      <c r="C14" s="25"/>
      <c r="D14" s="19"/>
      <c r="E14" s="25"/>
      <c r="F14" s="23"/>
      <c r="G14" s="25"/>
      <c r="H14" s="23"/>
      <c r="I14" s="23"/>
      <c r="J14" s="223"/>
    </row>
    <row r="15" spans="1:10" s="14" customFormat="1" ht="19.5">
      <c r="A15" s="269">
        <v>3</v>
      </c>
      <c r="B15" s="270" t="s">
        <v>343</v>
      </c>
      <c r="C15" s="25"/>
      <c r="D15" s="19"/>
      <c r="E15" s="25"/>
      <c r="F15" s="23"/>
      <c r="G15" s="25"/>
      <c r="H15" s="23"/>
      <c r="I15" s="23"/>
      <c r="J15" s="223"/>
    </row>
    <row r="16" spans="1:10" s="14" customFormat="1" ht="19.5">
      <c r="A16" s="221"/>
      <c r="B16" s="20" t="s">
        <v>346</v>
      </c>
      <c r="C16" s="25"/>
      <c r="D16" s="19"/>
      <c r="E16" s="25"/>
      <c r="F16" s="23"/>
      <c r="G16" s="25"/>
      <c r="H16" s="23"/>
      <c r="I16" s="23"/>
      <c r="J16" s="223"/>
    </row>
    <row r="17" spans="1:10" s="14" customFormat="1" ht="19.5">
      <c r="A17" s="221"/>
      <c r="B17" s="20" t="s">
        <v>347</v>
      </c>
      <c r="C17" s="25"/>
      <c r="D17" s="19"/>
      <c r="E17" s="25"/>
      <c r="F17" s="23"/>
      <c r="G17" s="25"/>
      <c r="H17" s="23"/>
      <c r="I17" s="23"/>
      <c r="J17" s="223"/>
    </row>
    <row r="18" spans="1:10" s="14" customFormat="1" ht="19.5">
      <c r="A18" s="269">
        <v>4</v>
      </c>
      <c r="B18" s="270" t="s">
        <v>348</v>
      </c>
      <c r="C18" s="25"/>
      <c r="D18" s="19"/>
      <c r="E18" s="25"/>
      <c r="F18" s="23"/>
      <c r="G18" s="25"/>
      <c r="H18" s="23"/>
      <c r="I18" s="23"/>
      <c r="J18" s="223"/>
    </row>
    <row r="19" spans="1:10" s="14" customFormat="1" ht="19.5">
      <c r="A19" s="221"/>
      <c r="B19" s="20" t="s">
        <v>360</v>
      </c>
      <c r="C19" s="25"/>
      <c r="D19" s="19"/>
      <c r="E19" s="25"/>
      <c r="F19" s="23"/>
      <c r="G19" s="25"/>
      <c r="H19" s="23"/>
      <c r="I19" s="23"/>
      <c r="J19" s="223"/>
    </row>
    <row r="20" spans="1:10" s="14" customFormat="1" ht="19.5">
      <c r="A20" s="269">
        <v>5</v>
      </c>
      <c r="B20" s="270" t="s">
        <v>359</v>
      </c>
      <c r="C20" s="25"/>
      <c r="D20" s="19"/>
      <c r="E20" s="25"/>
      <c r="F20" s="23"/>
      <c r="G20" s="25"/>
      <c r="H20" s="23"/>
      <c r="I20" s="23"/>
      <c r="J20" s="223"/>
    </row>
    <row r="21" spans="1:10" s="14" customFormat="1" ht="19.5">
      <c r="A21" s="221"/>
      <c r="B21" s="20" t="s">
        <v>354</v>
      </c>
      <c r="C21" s="25"/>
      <c r="D21" s="19"/>
      <c r="E21" s="25"/>
      <c r="F21" s="23"/>
      <c r="G21" s="25"/>
      <c r="H21" s="23"/>
      <c r="I21" s="23"/>
      <c r="J21" s="223"/>
    </row>
    <row r="22" spans="1:10" s="14" customFormat="1" ht="19.5">
      <c r="A22" s="221"/>
      <c r="B22" s="20" t="s">
        <v>355</v>
      </c>
      <c r="C22" s="25"/>
      <c r="D22" s="19"/>
      <c r="E22" s="25"/>
      <c r="F22" s="23"/>
      <c r="G22" s="25"/>
      <c r="H22" s="23"/>
      <c r="I22" s="23"/>
      <c r="J22" s="223"/>
    </row>
    <row r="23" spans="1:10" s="14" customFormat="1" ht="19.5">
      <c r="A23" s="221"/>
      <c r="B23" s="20" t="s">
        <v>349</v>
      </c>
      <c r="C23" s="25"/>
      <c r="D23" s="19"/>
      <c r="E23" s="25"/>
      <c r="F23" s="23"/>
      <c r="G23" s="25"/>
      <c r="H23" s="23"/>
      <c r="I23" s="23"/>
      <c r="J23" s="223"/>
    </row>
    <row r="24" spans="1:10" s="14" customFormat="1" ht="19.5">
      <c r="A24" s="221"/>
      <c r="B24" s="20" t="s">
        <v>351</v>
      </c>
      <c r="C24" s="25"/>
      <c r="D24" s="19"/>
      <c r="E24" s="25"/>
      <c r="F24" s="23"/>
      <c r="G24" s="25"/>
      <c r="H24" s="23"/>
      <c r="I24" s="23"/>
      <c r="J24" s="223"/>
    </row>
    <row r="25" spans="1:10" ht="19.5">
      <c r="A25" s="221"/>
      <c r="B25" s="20" t="s">
        <v>352</v>
      </c>
      <c r="C25" s="25"/>
      <c r="D25" s="19"/>
      <c r="E25" s="25"/>
      <c r="F25" s="23"/>
      <c r="G25" s="25"/>
      <c r="H25" s="23"/>
      <c r="I25" s="23"/>
      <c r="J25" s="222"/>
    </row>
    <row r="26" spans="1:10" s="14" customFormat="1" ht="19.5">
      <c r="A26" s="269">
        <v>6</v>
      </c>
      <c r="B26" s="270" t="s">
        <v>353</v>
      </c>
      <c r="C26" s="25"/>
      <c r="D26" s="19"/>
      <c r="E26" s="25"/>
      <c r="F26" s="23"/>
      <c r="G26" s="25"/>
      <c r="H26" s="23"/>
      <c r="I26" s="23"/>
      <c r="J26" s="222"/>
    </row>
    <row r="27" spans="1:10" s="14" customFormat="1" ht="19.5">
      <c r="A27" s="221"/>
      <c r="B27" s="20" t="s">
        <v>356</v>
      </c>
      <c r="C27" s="25"/>
      <c r="D27" s="19"/>
      <c r="E27" s="25"/>
      <c r="F27" s="23"/>
      <c r="G27" s="25"/>
      <c r="H27" s="23"/>
      <c r="I27" s="23"/>
      <c r="J27" s="223"/>
    </row>
    <row r="28" spans="1:10" s="14" customFormat="1" ht="19.5">
      <c r="A28" s="269">
        <v>7</v>
      </c>
      <c r="B28" s="270" t="s">
        <v>357</v>
      </c>
      <c r="C28" s="25"/>
      <c r="D28" s="19"/>
      <c r="E28" s="25"/>
      <c r="F28" s="23"/>
      <c r="G28" s="25"/>
      <c r="H28" s="23"/>
      <c r="I28" s="23"/>
      <c r="J28" s="223"/>
    </row>
    <row r="29" spans="1:10" s="14" customFormat="1" ht="19.5">
      <c r="A29" s="221"/>
      <c r="B29" s="20" t="s">
        <v>358</v>
      </c>
      <c r="C29" s="25"/>
      <c r="D29" s="19"/>
      <c r="E29" s="25"/>
      <c r="F29" s="23"/>
      <c r="G29" s="25"/>
      <c r="H29" s="23"/>
      <c r="I29" s="23"/>
      <c r="J29" s="223"/>
    </row>
    <row r="30" spans="1:10" s="14" customFormat="1" ht="19.5">
      <c r="A30" s="225">
        <v>8</v>
      </c>
      <c r="B30" s="123" t="s">
        <v>331</v>
      </c>
      <c r="C30" s="25"/>
      <c r="D30" s="19"/>
      <c r="E30" s="25"/>
      <c r="F30" s="23"/>
      <c r="G30" s="25"/>
      <c r="H30" s="23"/>
      <c r="I30" s="23"/>
      <c r="J30" s="223"/>
    </row>
    <row r="31" spans="1:10" s="14" customFormat="1" ht="19.5">
      <c r="A31" s="225"/>
      <c r="B31" s="123"/>
      <c r="C31" s="25"/>
      <c r="D31" s="19"/>
      <c r="E31" s="25"/>
      <c r="F31" s="23"/>
      <c r="G31" s="25"/>
      <c r="H31" s="23"/>
      <c r="I31" s="23"/>
      <c r="J31" s="223"/>
    </row>
    <row r="32" spans="1:10" s="14" customFormat="1" ht="19.5">
      <c r="A32" s="226"/>
      <c r="B32" s="208" t="s">
        <v>89</v>
      </c>
      <c r="C32" s="110"/>
      <c r="D32" s="108"/>
      <c r="E32" s="110"/>
      <c r="F32" s="111"/>
      <c r="G32" s="110"/>
      <c r="H32" s="111"/>
      <c r="I32" s="111"/>
      <c r="J32" s="227"/>
    </row>
    <row r="33" spans="1:10" ht="19.5">
      <c r="A33" s="226"/>
      <c r="B33" s="208" t="s">
        <v>90</v>
      </c>
      <c r="C33" s="209"/>
      <c r="D33" s="210"/>
      <c r="E33" s="209"/>
      <c r="F33" s="211"/>
      <c r="G33" s="209"/>
      <c r="H33" s="211"/>
      <c r="I33" s="211"/>
      <c r="J33" s="227"/>
    </row>
    <row r="34" spans="1:10" ht="19.5">
      <c r="A34" s="226"/>
      <c r="B34" s="208" t="s">
        <v>335</v>
      </c>
      <c r="C34" s="110"/>
      <c r="D34" s="108"/>
      <c r="E34" s="110"/>
      <c r="F34" s="111"/>
      <c r="G34" s="110"/>
      <c r="H34" s="111"/>
      <c r="I34" s="211"/>
      <c r="J34" s="472"/>
    </row>
  </sheetData>
  <sheetProtection/>
  <mergeCells count="14">
    <mergeCell ref="A1:J1"/>
    <mergeCell ref="A2:J2"/>
    <mergeCell ref="A3:J3"/>
    <mergeCell ref="A4:J4"/>
    <mergeCell ref="A5:J5"/>
    <mergeCell ref="A6:J6"/>
    <mergeCell ref="A7:J7"/>
    <mergeCell ref="A9:A10"/>
    <mergeCell ref="B9:B10"/>
    <mergeCell ref="C9:C10"/>
    <mergeCell ref="D9:D10"/>
    <mergeCell ref="E9:F9"/>
    <mergeCell ref="G9:H9"/>
    <mergeCell ref="J9:J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504" t="s">
        <v>99</v>
      </c>
      <c r="B1" s="505"/>
      <c r="C1" s="505"/>
      <c r="D1" s="505"/>
      <c r="E1" s="505"/>
      <c r="F1" s="505"/>
      <c r="G1" s="505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504" t="str">
        <f>'ล็อต 1'!A2:I2</f>
        <v>หน่วยงานเจ้าของโครงการ  :  องค์การบริการส่วนตำบลน้ำปั้ว  อำเภอเวียงสา  จังหวัดน่าน</v>
      </c>
      <c r="B2" s="505"/>
      <c r="C2" s="505"/>
      <c r="D2" s="505"/>
      <c r="E2" s="505"/>
      <c r="F2" s="505"/>
      <c r="G2" s="505"/>
      <c r="H2" s="553"/>
    </row>
    <row r="3" spans="1:8" ht="19.5">
      <c r="A3" s="504" t="str">
        <f>'ล็อต 1'!A3:I3</f>
        <v>กลุ่มงาน         :  กองช่าง  องค์การบริหารส่วนตำบลน้ำปั้ว</v>
      </c>
      <c r="B3" s="505"/>
      <c r="C3" s="505"/>
      <c r="D3" s="505"/>
      <c r="E3" s="505"/>
      <c r="F3" s="505"/>
      <c r="G3" s="505"/>
      <c r="H3" s="553"/>
    </row>
    <row r="4" spans="1:8" ht="19.5">
      <c r="A4" s="504" t="e">
        <f>#REF!</f>
        <v>#REF!</v>
      </c>
      <c r="B4" s="505"/>
      <c r="C4" s="505"/>
      <c r="D4" s="505"/>
      <c r="E4" s="505"/>
      <c r="F4" s="505"/>
      <c r="G4" s="505"/>
      <c r="H4" s="553"/>
    </row>
    <row r="5" spans="1:8" ht="19.5">
      <c r="A5" s="504" t="e">
        <f>#REF!</f>
        <v>#REF!</v>
      </c>
      <c r="B5" s="505"/>
      <c r="C5" s="505"/>
      <c r="D5" s="505"/>
      <c r="E5" s="505"/>
      <c r="F5" s="505"/>
      <c r="G5" s="505"/>
      <c r="H5" s="553"/>
    </row>
    <row r="6" spans="1:8" ht="19.5">
      <c r="A6" s="504" t="str">
        <f>โรงน้ำดื่ม!A6</f>
        <v>ประมาณราคา   : วันที่  6   เดือน กุมภาพันธ์ พ.ศ.2560</v>
      </c>
      <c r="B6" s="505"/>
      <c r="C6" s="505"/>
      <c r="D6" s="505"/>
      <c r="E6" s="505"/>
      <c r="F6" s="505"/>
      <c r="G6" s="505"/>
      <c r="H6" s="553"/>
    </row>
    <row r="7" spans="1:8" ht="20.25" thickBot="1">
      <c r="A7" s="545" t="str">
        <f>'ล็อต 1'!A7:I7</f>
        <v>รายละเอียดแบบ :แบบองค์การบริหารส่วนตำบลน้ำปั้ว เลขที่ </v>
      </c>
      <c r="B7" s="546"/>
      <c r="C7" s="546"/>
      <c r="D7" s="546"/>
      <c r="E7" s="546"/>
      <c r="F7" s="546"/>
      <c r="G7" s="547" t="s">
        <v>163</v>
      </c>
      <c r="H7" s="548"/>
    </row>
    <row r="8" spans="1:8" ht="19.5">
      <c r="A8" s="549" t="s">
        <v>5</v>
      </c>
      <c r="B8" s="549" t="s">
        <v>0</v>
      </c>
      <c r="C8" s="549"/>
      <c r="D8" s="70" t="s">
        <v>63</v>
      </c>
      <c r="E8" s="46" t="s">
        <v>64</v>
      </c>
      <c r="F8" s="47" t="s">
        <v>34</v>
      </c>
      <c r="G8" s="549" t="s">
        <v>4</v>
      </c>
      <c r="H8" s="549"/>
    </row>
    <row r="9" spans="1:8" ht="20.25" thickBot="1">
      <c r="A9" s="550"/>
      <c r="B9" s="550"/>
      <c r="C9" s="550"/>
      <c r="D9" s="71" t="s">
        <v>65</v>
      </c>
      <c r="E9" s="37" t="s">
        <v>21</v>
      </c>
      <c r="F9" s="37" t="s">
        <v>21</v>
      </c>
      <c r="G9" s="550"/>
      <c r="H9" s="550"/>
    </row>
    <row r="10" spans="1:8" ht="20.25" thickTop="1">
      <c r="A10" s="15">
        <v>1</v>
      </c>
      <c r="B10" s="551" t="s">
        <v>253</v>
      </c>
      <c r="C10" s="552"/>
      <c r="D10" s="72" t="e">
        <f>#REF!</f>
        <v>#REF!</v>
      </c>
      <c r="E10" s="73">
        <v>1.3046</v>
      </c>
      <c r="F10" s="48" t="e">
        <f>1.3046*D10</f>
        <v>#REF!</v>
      </c>
      <c r="G10" s="551" t="s">
        <v>66</v>
      </c>
      <c r="H10" s="552"/>
    </row>
    <row r="11" spans="1:8" ht="19.5">
      <c r="A11" s="17">
        <v>2</v>
      </c>
      <c r="B11" s="541" t="s">
        <v>251</v>
      </c>
      <c r="C11" s="542"/>
      <c r="D11" s="52" t="e">
        <f>#REF!</f>
        <v>#REF!</v>
      </c>
      <c r="E11" s="74">
        <v>1</v>
      </c>
      <c r="F11" s="52" t="e">
        <f>D11</f>
        <v>#REF!</v>
      </c>
      <c r="G11" s="541" t="s">
        <v>155</v>
      </c>
      <c r="H11" s="542"/>
    </row>
    <row r="12" spans="1:8" ht="19.5">
      <c r="A12" s="17"/>
      <c r="B12" s="541"/>
      <c r="C12" s="542"/>
      <c r="D12" s="75"/>
      <c r="E12" s="51"/>
      <c r="F12" s="75"/>
      <c r="G12" s="541" t="s">
        <v>71</v>
      </c>
      <c r="H12" s="542"/>
    </row>
    <row r="13" spans="1:8" ht="19.5">
      <c r="A13" s="17"/>
      <c r="B13" s="518"/>
      <c r="C13" s="520"/>
      <c r="D13" s="75"/>
      <c r="E13" s="51"/>
      <c r="F13" s="50"/>
      <c r="G13" s="541" t="s">
        <v>154</v>
      </c>
      <c r="H13" s="542"/>
    </row>
    <row r="14" spans="1:8" ht="19.5">
      <c r="A14" s="50"/>
      <c r="B14" s="518"/>
      <c r="C14" s="520"/>
      <c r="D14" s="75"/>
      <c r="E14" s="51"/>
      <c r="F14" s="50"/>
      <c r="G14" s="541" t="s">
        <v>67</v>
      </c>
      <c r="H14" s="542"/>
    </row>
    <row r="15" spans="1:8" ht="19.5">
      <c r="A15" s="50"/>
      <c r="B15" s="518"/>
      <c r="C15" s="520"/>
      <c r="D15" s="75"/>
      <c r="E15" s="51"/>
      <c r="F15" s="50"/>
      <c r="G15" s="44" t="s">
        <v>249</v>
      </c>
      <c r="H15" s="45"/>
    </row>
    <row r="16" spans="1:8" ht="19.5">
      <c r="A16" s="50"/>
      <c r="B16" s="518"/>
      <c r="C16" s="520"/>
      <c r="D16" s="75"/>
      <c r="E16" s="51"/>
      <c r="F16" s="50"/>
      <c r="G16" s="541" t="s">
        <v>250</v>
      </c>
      <c r="H16" s="542"/>
    </row>
    <row r="17" spans="1:8" ht="19.5">
      <c r="A17" s="50"/>
      <c r="B17" s="518"/>
      <c r="C17" s="520"/>
      <c r="D17" s="75"/>
      <c r="E17" s="51"/>
      <c r="F17" s="50"/>
      <c r="G17" s="44" t="s">
        <v>251</v>
      </c>
      <c r="H17" s="45"/>
    </row>
    <row r="18" spans="1:8" ht="19.5">
      <c r="A18" s="50"/>
      <c r="B18" s="518"/>
      <c r="C18" s="520"/>
      <c r="D18" s="75"/>
      <c r="E18" s="51"/>
      <c r="F18" s="50"/>
      <c r="G18" s="541" t="s">
        <v>252</v>
      </c>
      <c r="H18" s="542"/>
    </row>
    <row r="19" spans="1:8" ht="19.5">
      <c r="A19" s="50"/>
      <c r="B19" s="518"/>
      <c r="C19" s="520"/>
      <c r="D19" s="75"/>
      <c r="E19" s="51"/>
      <c r="F19" s="50"/>
      <c r="G19" s="518"/>
      <c r="H19" s="520"/>
    </row>
    <row r="20" spans="1:8" ht="20.25" thickBot="1">
      <c r="A20" s="53"/>
      <c r="B20" s="543"/>
      <c r="C20" s="544"/>
      <c r="D20" s="76"/>
      <c r="E20" s="54"/>
      <c r="F20" s="53"/>
      <c r="G20" s="543"/>
      <c r="H20" s="544"/>
    </row>
    <row r="21" spans="1:8" ht="20.25" thickTop="1">
      <c r="A21" s="527" t="s">
        <v>34</v>
      </c>
      <c r="B21" s="528"/>
      <c r="C21" s="528"/>
      <c r="D21" s="528"/>
      <c r="E21" s="529"/>
      <c r="F21" s="77" t="e">
        <f>SUM(F10:F20)</f>
        <v>#REF!</v>
      </c>
      <c r="G21" s="530" t="s">
        <v>101</v>
      </c>
      <c r="H21" s="531"/>
    </row>
    <row r="22" spans="1:8" ht="20.25" thickBot="1">
      <c r="A22" s="532" t="s">
        <v>94</v>
      </c>
      <c r="B22" s="533"/>
      <c r="C22" s="533"/>
      <c r="D22" s="533"/>
      <c r="E22" s="534"/>
      <c r="F22" s="55">
        <v>174500</v>
      </c>
      <c r="G22" s="535" t="s">
        <v>260</v>
      </c>
      <c r="H22" s="536"/>
    </row>
    <row r="23" spans="1:8" ht="24" customHeight="1" thickBot="1" thickTop="1">
      <c r="A23" s="56" t="s">
        <v>68</v>
      </c>
      <c r="B23" s="537" t="str">
        <f>CONCATENATE("(",_xlfn.BAHTTEXT(F22),")")</f>
        <v>(หนึ่งแสนเจ็ดหมื่นสี่พันห้าร้อยบาทถ้วน)</v>
      </c>
      <c r="C23" s="537"/>
      <c r="D23" s="537"/>
      <c r="E23" s="537"/>
      <c r="F23" s="538"/>
      <c r="G23" s="127"/>
      <c r="H23" s="128"/>
    </row>
    <row r="24" spans="1:8" ht="24" customHeight="1" thickBot="1" thickTop="1">
      <c r="A24" s="56" t="s">
        <v>156</v>
      </c>
      <c r="B24" s="127"/>
      <c r="C24" s="539"/>
      <c r="D24" s="539"/>
      <c r="E24" s="539"/>
      <c r="F24" s="539"/>
      <c r="G24" s="539"/>
      <c r="H24" s="540"/>
    </row>
    <row r="25" spans="1:8" ht="23.25" customHeight="1" thickTop="1">
      <c r="A25" s="524"/>
      <c r="B25" s="525"/>
      <c r="C25" s="525"/>
      <c r="D25" s="525"/>
      <c r="E25" s="525"/>
      <c r="F25" s="525"/>
      <c r="G25" s="525"/>
      <c r="H25" s="526"/>
    </row>
    <row r="26" spans="1:8" ht="19.5">
      <c r="A26" s="518"/>
      <c r="B26" s="519"/>
      <c r="C26" s="519"/>
      <c r="D26" s="519"/>
      <c r="E26" s="519"/>
      <c r="F26" s="519"/>
      <c r="G26" s="519"/>
      <c r="H26" s="520"/>
    </row>
    <row r="27" spans="1:8" ht="19.5">
      <c r="A27" s="518" t="s">
        <v>247</v>
      </c>
      <c r="B27" s="519"/>
      <c r="C27" s="519"/>
      <c r="D27" s="519"/>
      <c r="E27" s="519"/>
      <c r="F27" s="519"/>
      <c r="G27" s="519"/>
      <c r="H27" s="520"/>
    </row>
    <row r="28" spans="1:8" ht="19.5">
      <c r="A28" s="518" t="s">
        <v>103</v>
      </c>
      <c r="B28" s="519"/>
      <c r="C28" s="519"/>
      <c r="D28" s="519"/>
      <c r="E28" s="519"/>
      <c r="F28" s="519"/>
      <c r="G28" s="519"/>
      <c r="H28" s="520"/>
    </row>
    <row r="29" spans="1:8" ht="19.5">
      <c r="A29" s="518" t="s">
        <v>111</v>
      </c>
      <c r="B29" s="519"/>
      <c r="C29" s="519"/>
      <c r="D29" s="519"/>
      <c r="E29" s="519"/>
      <c r="F29" s="519"/>
      <c r="G29" s="519"/>
      <c r="H29" s="520"/>
    </row>
    <row r="30" spans="1:8" ht="19.5">
      <c r="A30" s="518"/>
      <c r="B30" s="519"/>
      <c r="C30" s="519"/>
      <c r="D30" s="519"/>
      <c r="E30" s="519"/>
      <c r="F30" s="519"/>
      <c r="G30" s="519"/>
      <c r="H30" s="520"/>
    </row>
    <row r="31" spans="1:8" ht="19.5">
      <c r="A31" s="518" t="s">
        <v>161</v>
      </c>
      <c r="B31" s="519"/>
      <c r="C31" s="519"/>
      <c r="D31" s="519"/>
      <c r="E31" s="519"/>
      <c r="F31" s="519"/>
      <c r="G31" s="519"/>
      <c r="H31" s="520"/>
    </row>
    <row r="32" spans="1:8" ht="19.5">
      <c r="A32" s="518" t="s">
        <v>157</v>
      </c>
      <c r="B32" s="519"/>
      <c r="C32" s="519"/>
      <c r="D32" s="519"/>
      <c r="E32" s="519"/>
      <c r="F32" s="519"/>
      <c r="G32" s="519"/>
      <c r="H32" s="520"/>
    </row>
    <row r="33" spans="1:8" ht="19.5">
      <c r="A33" s="518" t="s">
        <v>158</v>
      </c>
      <c r="B33" s="519"/>
      <c r="C33" s="519"/>
      <c r="D33" s="519"/>
      <c r="E33" s="519"/>
      <c r="F33" s="519"/>
      <c r="G33" s="519"/>
      <c r="H33" s="520"/>
    </row>
    <row r="34" spans="1:8" ht="19.5">
      <c r="A34" s="518"/>
      <c r="B34" s="519"/>
      <c r="C34" s="519"/>
      <c r="D34" s="519"/>
      <c r="E34" s="519"/>
      <c r="F34" s="519"/>
      <c r="G34" s="519"/>
      <c r="H34" s="520"/>
    </row>
    <row r="35" spans="1:9" ht="19.5">
      <c r="A35" s="518" t="s">
        <v>162</v>
      </c>
      <c r="B35" s="519"/>
      <c r="C35" s="519"/>
      <c r="D35" s="519"/>
      <c r="E35" s="519"/>
      <c r="F35" s="519"/>
      <c r="G35" s="519"/>
      <c r="H35" s="520"/>
      <c r="I35" s="57"/>
    </row>
    <row r="36" spans="1:8" ht="19.5">
      <c r="A36" s="518" t="s">
        <v>159</v>
      </c>
      <c r="B36" s="519"/>
      <c r="C36" s="519"/>
      <c r="D36" s="519"/>
      <c r="E36" s="519"/>
      <c r="F36" s="519"/>
      <c r="G36" s="519"/>
      <c r="H36" s="520"/>
    </row>
    <row r="37" spans="1:8" ht="19.5">
      <c r="A37" s="518" t="s">
        <v>160</v>
      </c>
      <c r="B37" s="519"/>
      <c r="C37" s="519"/>
      <c r="D37" s="519"/>
      <c r="E37" s="519"/>
      <c r="F37" s="519"/>
      <c r="G37" s="519"/>
      <c r="H37" s="520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8" ht="19.5">
      <c r="A40" s="518"/>
      <c r="B40" s="519"/>
      <c r="C40" s="519"/>
      <c r="D40" s="519"/>
      <c r="E40" s="519"/>
      <c r="F40" s="519"/>
      <c r="G40" s="519"/>
      <c r="H40" s="520"/>
    </row>
    <row r="41" spans="1:8" ht="19.5">
      <c r="A41" s="18"/>
      <c r="B41" s="13"/>
      <c r="C41" s="13"/>
      <c r="D41" s="13"/>
      <c r="E41" s="13"/>
      <c r="F41" s="13"/>
      <c r="G41" s="13"/>
      <c r="H41" s="49"/>
    </row>
    <row r="42" spans="1:8" ht="19.5">
      <c r="A42" s="521"/>
      <c r="B42" s="522"/>
      <c r="C42" s="522"/>
      <c r="D42" s="522"/>
      <c r="E42" s="522"/>
      <c r="F42" s="522"/>
      <c r="G42" s="522"/>
      <c r="H42" s="523"/>
    </row>
    <row r="43" spans="1:8" ht="19.5">
      <c r="A43" s="18"/>
      <c r="B43" s="13"/>
      <c r="C43" s="13"/>
      <c r="D43" s="13"/>
      <c r="E43" s="13"/>
      <c r="F43" s="13"/>
      <c r="G43" s="13"/>
      <c r="H43" s="49"/>
    </row>
    <row r="44" spans="1:8" ht="19.5">
      <c r="A44" s="18"/>
      <c r="B44" s="13"/>
      <c r="C44" s="13"/>
      <c r="D44" s="13"/>
      <c r="E44" s="13"/>
      <c r="F44" s="13"/>
      <c r="G44" s="13"/>
      <c r="H44" s="49"/>
    </row>
    <row r="45" spans="1:8" ht="19.5">
      <c r="A45" s="18"/>
      <c r="B45" s="13"/>
      <c r="C45" s="13"/>
      <c r="D45" s="13"/>
      <c r="E45" s="13"/>
      <c r="F45" s="13"/>
      <c r="G45" s="13"/>
      <c r="H45" s="49"/>
    </row>
    <row r="46" spans="1:6" ht="19.5">
      <c r="A46" s="18"/>
      <c r="B46" s="13"/>
      <c r="C46" s="13"/>
      <c r="D46" s="13"/>
      <c r="E46" s="13"/>
      <c r="F46" s="13"/>
    </row>
  </sheetData>
  <sheetProtection/>
  <mergeCells count="52">
    <mergeCell ref="A37:H37"/>
    <mergeCell ref="A40:H40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21:E21"/>
    <mergeCell ref="G21:H21"/>
    <mergeCell ref="A22:E22"/>
    <mergeCell ref="G22:H22"/>
    <mergeCell ref="B23:F23"/>
    <mergeCell ref="C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B16:C16"/>
    <mergeCell ref="G16:H16"/>
    <mergeCell ref="B17:C17"/>
    <mergeCell ref="B11:C11"/>
    <mergeCell ref="G11:H11"/>
    <mergeCell ref="B12:C12"/>
    <mergeCell ref="G12:H12"/>
    <mergeCell ref="B13:C13"/>
    <mergeCell ref="G13:H13"/>
    <mergeCell ref="A7:F7"/>
    <mergeCell ref="G7:H7"/>
    <mergeCell ref="A8:A9"/>
    <mergeCell ref="B8:C9"/>
    <mergeCell ref="G8:H9"/>
    <mergeCell ref="B10:C10"/>
    <mergeCell ref="G10:H10"/>
    <mergeCell ref="A1:G1"/>
    <mergeCell ref="A2:H2"/>
    <mergeCell ref="A3:H3"/>
    <mergeCell ref="A4:H4"/>
    <mergeCell ref="A5:H5"/>
    <mergeCell ref="A6:H6"/>
  </mergeCells>
  <printOptions/>
  <pageMargins left="0.5905511811023623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8" zoomScaleNormal="75" zoomScaleSheetLayoutView="98" zoomScalePageLayoutView="0" workbookViewId="0" topLeftCell="A4">
      <selection activeCell="B15" sqref="B15"/>
    </sheetView>
  </sheetViews>
  <sheetFormatPr defaultColWidth="9.140625" defaultRowHeight="21.75"/>
  <cols>
    <col min="1" max="1" width="7.8515625" style="100" customWidth="1"/>
    <col min="2" max="2" width="44.281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2.140625" style="121" customWidth="1"/>
    <col min="8" max="8" width="12.421875" style="122" customWidth="1"/>
    <col min="9" max="9" width="15.28125" style="122" customWidth="1"/>
    <col min="10" max="10" width="16.5742187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497" t="s">
        <v>53</v>
      </c>
      <c r="B1" s="498"/>
      <c r="C1" s="498"/>
      <c r="D1" s="498"/>
      <c r="E1" s="498"/>
      <c r="F1" s="498"/>
      <c r="G1" s="498"/>
      <c r="H1" s="498"/>
      <c r="I1" s="498"/>
      <c r="J1" s="499"/>
    </row>
    <row r="2" spans="1:10" ht="19.5">
      <c r="A2" s="500" t="s">
        <v>113</v>
      </c>
      <c r="B2" s="501"/>
      <c r="C2" s="501"/>
      <c r="D2" s="501"/>
      <c r="E2" s="501"/>
      <c r="F2" s="501"/>
      <c r="G2" s="501"/>
      <c r="H2" s="501"/>
      <c r="I2" s="501"/>
      <c r="J2" s="101" t="s">
        <v>55</v>
      </c>
    </row>
    <row r="3" spans="1:10" ht="19.5">
      <c r="A3" s="502" t="s">
        <v>114</v>
      </c>
      <c r="B3" s="503"/>
      <c r="C3" s="503"/>
      <c r="D3" s="503"/>
      <c r="E3" s="503"/>
      <c r="F3" s="503"/>
      <c r="G3" s="503"/>
      <c r="H3" s="503"/>
      <c r="I3" s="503"/>
      <c r="J3" s="101" t="s">
        <v>97</v>
      </c>
    </row>
    <row r="4" spans="1:10" ht="19.5">
      <c r="A4" s="502" t="s">
        <v>152</v>
      </c>
      <c r="B4" s="503"/>
      <c r="C4" s="503"/>
      <c r="D4" s="503"/>
      <c r="E4" s="503"/>
      <c r="F4" s="503"/>
      <c r="G4" s="503"/>
      <c r="H4" s="503"/>
      <c r="I4" s="503"/>
      <c r="J4" s="102"/>
    </row>
    <row r="5" spans="1:10" ht="19.5">
      <c r="A5" s="502" t="s">
        <v>115</v>
      </c>
      <c r="B5" s="503"/>
      <c r="C5" s="503"/>
      <c r="D5" s="503"/>
      <c r="E5" s="503"/>
      <c r="F5" s="503"/>
      <c r="G5" s="503"/>
      <c r="H5" s="503"/>
      <c r="I5" s="503"/>
      <c r="J5" s="103"/>
    </row>
    <row r="6" spans="1:10" ht="19.5">
      <c r="A6" s="502" t="s">
        <v>172</v>
      </c>
      <c r="B6" s="503"/>
      <c r="C6" s="503"/>
      <c r="D6" s="503"/>
      <c r="E6" s="503"/>
      <c r="F6" s="503"/>
      <c r="G6" s="503"/>
      <c r="H6" s="503"/>
      <c r="I6" s="503"/>
      <c r="J6" s="103"/>
    </row>
    <row r="7" spans="1:10" ht="20.25" thickBot="1">
      <c r="A7" s="492" t="s">
        <v>116</v>
      </c>
      <c r="B7" s="493"/>
      <c r="C7" s="493"/>
      <c r="D7" s="493"/>
      <c r="E7" s="493"/>
      <c r="F7" s="493"/>
      <c r="G7" s="493"/>
      <c r="H7" s="493"/>
      <c r="I7" s="493"/>
      <c r="J7" s="104" t="s">
        <v>57</v>
      </c>
    </row>
    <row r="8" spans="1:10" ht="20.25" thickTop="1">
      <c r="A8" s="490" t="s">
        <v>5</v>
      </c>
      <c r="B8" s="490" t="s">
        <v>0</v>
      </c>
      <c r="C8" s="494" t="s">
        <v>1</v>
      </c>
      <c r="D8" s="490" t="s">
        <v>2</v>
      </c>
      <c r="E8" s="496" t="s">
        <v>58</v>
      </c>
      <c r="F8" s="496"/>
      <c r="G8" s="496" t="s">
        <v>59</v>
      </c>
      <c r="H8" s="496"/>
      <c r="I8" s="105" t="s">
        <v>25</v>
      </c>
      <c r="J8" s="490" t="s">
        <v>4</v>
      </c>
    </row>
    <row r="9" spans="1:10" ht="20.25" thickBot="1">
      <c r="A9" s="491"/>
      <c r="B9" s="491"/>
      <c r="C9" s="495"/>
      <c r="D9" s="491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491"/>
    </row>
    <row r="10" spans="1:10" ht="20.25" thickTop="1">
      <c r="A10" s="108"/>
      <c r="B10" s="123" t="s">
        <v>169</v>
      </c>
      <c r="C10" s="110"/>
      <c r="D10" s="108"/>
      <c r="E10" s="110"/>
      <c r="F10" s="111">
        <f aca="true" t="shared" si="0" ref="F10:F18">ROUND((C10*E10),2)</f>
        <v>0</v>
      </c>
      <c r="G10" s="110"/>
      <c r="H10" s="111">
        <f aca="true" t="shared" si="1" ref="H10:H18">ROUND((G10*C10),2)</f>
        <v>0</v>
      </c>
      <c r="I10" s="111">
        <f aca="true" t="shared" si="2" ref="I10:I18">ROUND((F10+H10),2)</f>
        <v>0</v>
      </c>
      <c r="J10" s="108"/>
    </row>
    <row r="11" spans="1:10" ht="19.5">
      <c r="A11" s="108">
        <v>2</v>
      </c>
      <c r="B11" s="113" t="s">
        <v>130</v>
      </c>
      <c r="C11" s="110">
        <v>110</v>
      </c>
      <c r="D11" s="108" t="s">
        <v>11</v>
      </c>
      <c r="E11" s="110"/>
      <c r="F11" s="111">
        <f t="shared" si="0"/>
        <v>0</v>
      </c>
      <c r="G11" s="110">
        <v>20.9</v>
      </c>
      <c r="H11" s="111">
        <f t="shared" si="1"/>
        <v>2299</v>
      </c>
      <c r="I11" s="111">
        <f t="shared" si="2"/>
        <v>2299</v>
      </c>
      <c r="J11" s="108"/>
    </row>
    <row r="12" spans="1:10" ht="19.5">
      <c r="A12" s="108">
        <v>3</v>
      </c>
      <c r="B12" s="113" t="s">
        <v>131</v>
      </c>
      <c r="C12" s="110">
        <v>60</v>
      </c>
      <c r="D12" s="108" t="s">
        <v>11</v>
      </c>
      <c r="E12" s="110">
        <v>145</v>
      </c>
      <c r="F12" s="111">
        <f t="shared" si="0"/>
        <v>8700</v>
      </c>
      <c r="G12" s="110"/>
      <c r="H12" s="111">
        <f t="shared" si="1"/>
        <v>0</v>
      </c>
      <c r="I12" s="111">
        <f t="shared" si="2"/>
        <v>8700</v>
      </c>
      <c r="J12" s="108"/>
    </row>
    <row r="13" spans="1:10" ht="19.5">
      <c r="A13" s="108">
        <v>4</v>
      </c>
      <c r="B13" s="113" t="s">
        <v>120</v>
      </c>
      <c r="C13" s="110">
        <v>18</v>
      </c>
      <c r="D13" s="108" t="s">
        <v>124</v>
      </c>
      <c r="E13" s="110">
        <v>1023</v>
      </c>
      <c r="F13" s="111">
        <f t="shared" si="0"/>
        <v>18414</v>
      </c>
      <c r="G13" s="110"/>
      <c r="H13" s="111">
        <f t="shared" si="1"/>
        <v>0</v>
      </c>
      <c r="I13" s="111">
        <f t="shared" si="2"/>
        <v>18414</v>
      </c>
      <c r="J13" s="108"/>
    </row>
    <row r="14" spans="1:10" ht="19.5">
      <c r="A14" s="108">
        <v>5</v>
      </c>
      <c r="B14" s="113" t="s">
        <v>121</v>
      </c>
      <c r="C14" s="110">
        <v>8</v>
      </c>
      <c r="D14" s="108" t="s">
        <v>124</v>
      </c>
      <c r="E14" s="110">
        <v>1475</v>
      </c>
      <c r="F14" s="111">
        <f t="shared" si="0"/>
        <v>11800</v>
      </c>
      <c r="G14" s="110"/>
      <c r="H14" s="111">
        <f t="shared" si="1"/>
        <v>0</v>
      </c>
      <c r="I14" s="111">
        <f t="shared" si="2"/>
        <v>11800</v>
      </c>
      <c r="J14" s="108"/>
    </row>
    <row r="15" spans="1:10" ht="19.5">
      <c r="A15" s="108">
        <v>6</v>
      </c>
      <c r="B15" s="113" t="s">
        <v>122</v>
      </c>
      <c r="C15" s="110">
        <v>190</v>
      </c>
      <c r="D15" s="108" t="s">
        <v>12</v>
      </c>
      <c r="E15" s="110">
        <v>50</v>
      </c>
      <c r="F15" s="111">
        <f t="shared" si="0"/>
        <v>9500</v>
      </c>
      <c r="G15" s="110">
        <v>5</v>
      </c>
      <c r="H15" s="111">
        <f t="shared" si="1"/>
        <v>950</v>
      </c>
      <c r="I15" s="111">
        <f t="shared" si="2"/>
        <v>10450</v>
      </c>
      <c r="J15" s="108"/>
    </row>
    <row r="16" spans="1:10" ht="19.5">
      <c r="A16" s="108">
        <v>7</v>
      </c>
      <c r="B16" s="113" t="s">
        <v>123</v>
      </c>
      <c r="C16" s="110">
        <v>7.35</v>
      </c>
      <c r="D16" s="108" t="s">
        <v>11</v>
      </c>
      <c r="E16" s="110">
        <v>518</v>
      </c>
      <c r="F16" s="111">
        <f t="shared" si="0"/>
        <v>3807.3</v>
      </c>
      <c r="G16" s="110">
        <v>515</v>
      </c>
      <c r="H16" s="111">
        <f t="shared" si="1"/>
        <v>3785.25</v>
      </c>
      <c r="I16" s="111">
        <f t="shared" si="2"/>
        <v>7592.55</v>
      </c>
      <c r="J16" s="108"/>
    </row>
    <row r="17" spans="1:10" ht="19.5">
      <c r="A17" s="108">
        <v>8</v>
      </c>
      <c r="B17" s="113" t="s">
        <v>168</v>
      </c>
      <c r="C17" s="110">
        <v>5</v>
      </c>
      <c r="D17" s="108" t="s">
        <v>27</v>
      </c>
      <c r="E17" s="131">
        <v>1767</v>
      </c>
      <c r="F17" s="111">
        <f t="shared" si="0"/>
        <v>8835</v>
      </c>
      <c r="G17" s="110"/>
      <c r="H17" s="111">
        <f t="shared" si="1"/>
        <v>0</v>
      </c>
      <c r="I17" s="111">
        <f t="shared" si="2"/>
        <v>8835</v>
      </c>
      <c r="J17" s="108"/>
    </row>
    <row r="18" spans="1:10" ht="19.5">
      <c r="A18" s="108">
        <v>9</v>
      </c>
      <c r="B18" s="113" t="s">
        <v>126</v>
      </c>
      <c r="C18" s="110">
        <v>34</v>
      </c>
      <c r="D18" s="108" t="s">
        <v>11</v>
      </c>
      <c r="E18" s="110">
        <v>518</v>
      </c>
      <c r="F18" s="111">
        <f t="shared" si="0"/>
        <v>17612</v>
      </c>
      <c r="G18" s="110">
        <v>515</v>
      </c>
      <c r="H18" s="111">
        <f t="shared" si="1"/>
        <v>17510</v>
      </c>
      <c r="I18" s="111">
        <f t="shared" si="2"/>
        <v>35122</v>
      </c>
      <c r="J18" s="114">
        <f>SUM(I11:I18)</f>
        <v>103212.55</v>
      </c>
    </row>
    <row r="19" spans="1:10" ht="19.5">
      <c r="A19" s="108"/>
      <c r="B19" s="113"/>
      <c r="C19" s="110"/>
      <c r="D19" s="108"/>
      <c r="E19" s="110"/>
      <c r="F19" s="111"/>
      <c r="G19" s="110"/>
      <c r="H19" s="111"/>
      <c r="I19" s="111"/>
      <c r="J19" s="114"/>
    </row>
    <row r="20" spans="1:10" ht="19.5">
      <c r="A20" s="108"/>
      <c r="B20" s="113"/>
      <c r="C20" s="110"/>
      <c r="D20" s="108"/>
      <c r="E20" s="110"/>
      <c r="F20" s="111"/>
      <c r="G20" s="110"/>
      <c r="H20" s="111"/>
      <c r="I20" s="111"/>
      <c r="J20" s="114"/>
    </row>
    <row r="21" spans="1:10" ht="19.5">
      <c r="A21" s="108"/>
      <c r="B21" s="113"/>
      <c r="C21" s="110"/>
      <c r="D21" s="108"/>
      <c r="E21" s="110"/>
      <c r="F21" s="111"/>
      <c r="G21" s="110"/>
      <c r="H21" s="111"/>
      <c r="I21" s="111"/>
      <c r="J21" s="114"/>
    </row>
    <row r="22" spans="1:10" ht="19.5">
      <c r="A22" s="108"/>
      <c r="B22" s="113"/>
      <c r="C22" s="110"/>
      <c r="D22" s="108"/>
      <c r="E22" s="110"/>
      <c r="F22" s="111"/>
      <c r="G22" s="110"/>
      <c r="H22" s="111"/>
      <c r="I22" s="111"/>
      <c r="J22" s="108"/>
    </row>
    <row r="23" spans="1:10" ht="19.5">
      <c r="A23" s="108"/>
      <c r="B23" s="115" t="s">
        <v>89</v>
      </c>
      <c r="C23" s="110"/>
      <c r="D23" s="108"/>
      <c r="E23" s="110"/>
      <c r="F23" s="111"/>
      <c r="G23" s="110"/>
      <c r="H23" s="111"/>
      <c r="I23" s="111" t="e">
        <f>SUM(#REF!)</f>
        <v>#REF!</v>
      </c>
      <c r="J23" s="108"/>
    </row>
    <row r="24" spans="1:10" ht="19.5">
      <c r="A24" s="108"/>
      <c r="B24" s="115" t="s">
        <v>90</v>
      </c>
      <c r="C24" s="110"/>
      <c r="D24" s="108"/>
      <c r="E24" s="110"/>
      <c r="F24" s="111"/>
      <c r="G24" s="110"/>
      <c r="H24" s="111"/>
      <c r="I24" s="111" t="e">
        <f>SUM(#REF!)</f>
        <v>#REF!</v>
      </c>
      <c r="J24" s="108"/>
    </row>
    <row r="25" spans="1:10" ht="19.5">
      <c r="A25" s="108"/>
      <c r="B25" s="115" t="s">
        <v>91</v>
      </c>
      <c r="C25" s="110"/>
      <c r="D25" s="108"/>
      <c r="E25" s="110"/>
      <c r="F25" s="111"/>
      <c r="G25" s="110"/>
      <c r="H25" s="111"/>
      <c r="I25" s="111" t="e">
        <f>SUM(I23:I24)</f>
        <v>#REF!</v>
      </c>
      <c r="J25" s="108"/>
    </row>
    <row r="26" spans="1:10" ht="19.5">
      <c r="A26" s="108"/>
      <c r="B26" s="115" t="s">
        <v>153</v>
      </c>
      <c r="C26" s="110"/>
      <c r="D26" s="108"/>
      <c r="E26" s="110"/>
      <c r="F26" s="111"/>
      <c r="G26" s="110"/>
      <c r="H26" s="111"/>
      <c r="I26" s="111" t="e">
        <f>0.275*I25</f>
        <v>#REF!</v>
      </c>
      <c r="J26" s="108"/>
    </row>
    <row r="27" spans="1:10" ht="19.5">
      <c r="A27" s="108"/>
      <c r="B27" s="115" t="s">
        <v>34</v>
      </c>
      <c r="C27" s="110"/>
      <c r="D27" s="108"/>
      <c r="E27" s="110"/>
      <c r="F27" s="111"/>
      <c r="G27" s="110"/>
      <c r="H27" s="111"/>
      <c r="I27" s="111" t="e">
        <f>SUM(I25:I26)</f>
        <v>#REF!</v>
      </c>
      <c r="J27" s="108"/>
    </row>
    <row r="28" spans="1:10" ht="19.5">
      <c r="A28" s="108"/>
      <c r="B28" s="115" t="s">
        <v>94</v>
      </c>
      <c r="C28" s="110"/>
      <c r="D28" s="108"/>
      <c r="E28" s="110"/>
      <c r="F28" s="111"/>
      <c r="G28" s="110"/>
      <c r="H28" s="111"/>
      <c r="I28" s="111">
        <v>420000</v>
      </c>
      <c r="J28" s="108"/>
    </row>
    <row r="29" spans="1:10" ht="19.5">
      <c r="A29" s="108"/>
      <c r="B29" s="116"/>
      <c r="C29" s="110"/>
      <c r="D29" s="108"/>
      <c r="E29" s="110"/>
      <c r="F29" s="111"/>
      <c r="G29" s="110"/>
      <c r="H29" s="111"/>
      <c r="I29" s="111"/>
      <c r="J29" s="108"/>
    </row>
    <row r="30" spans="1:10" ht="19.5">
      <c r="A30" s="108"/>
      <c r="B30" s="113"/>
      <c r="C30" s="110"/>
      <c r="D30" s="108"/>
      <c r="E30" s="110"/>
      <c r="F30" s="111"/>
      <c r="G30" s="110"/>
      <c r="H30" s="111"/>
      <c r="I30" s="111"/>
      <c r="J30" s="108"/>
    </row>
    <row r="31" spans="1:10" ht="19.5">
      <c r="A31" s="108"/>
      <c r="B31" s="113"/>
      <c r="C31" s="110"/>
      <c r="D31" s="108"/>
      <c r="E31" s="110"/>
      <c r="F31" s="111"/>
      <c r="G31" s="110"/>
      <c r="H31" s="111"/>
      <c r="I31" s="111"/>
      <c r="J31" s="108"/>
    </row>
  </sheetData>
  <sheetProtection/>
  <mergeCells count="14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98" zoomScaleNormal="75" zoomScaleSheetLayoutView="98" zoomScalePageLayoutView="0" workbookViewId="0" topLeftCell="A46">
      <selection activeCell="F33" sqref="F33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80" customWidth="1"/>
    <col min="4" max="4" width="8.28125" style="14" customWidth="1"/>
    <col min="5" max="6" width="12.140625" style="86" customWidth="1"/>
    <col min="7" max="7" width="12.140625" style="80" customWidth="1"/>
    <col min="8" max="8" width="12.421875" style="86" customWidth="1"/>
    <col min="9" max="9" width="15.28125" style="86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511" t="s">
        <v>53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 ht="19.5">
      <c r="A2" s="514" t="s">
        <v>113</v>
      </c>
      <c r="B2" s="515"/>
      <c r="C2" s="515"/>
      <c r="D2" s="515"/>
      <c r="E2" s="515"/>
      <c r="F2" s="515"/>
      <c r="G2" s="515"/>
      <c r="H2" s="515"/>
      <c r="I2" s="515"/>
      <c r="J2" s="33" t="s">
        <v>55</v>
      </c>
    </row>
    <row r="3" spans="1:10" ht="19.5">
      <c r="A3" s="504" t="s">
        <v>114</v>
      </c>
      <c r="B3" s="505"/>
      <c r="C3" s="505"/>
      <c r="D3" s="505"/>
      <c r="E3" s="505"/>
      <c r="F3" s="505"/>
      <c r="G3" s="505"/>
      <c r="H3" s="505"/>
      <c r="I3" s="505"/>
      <c r="J3" s="33" t="s">
        <v>97</v>
      </c>
    </row>
    <row r="4" spans="1:10" ht="19.5">
      <c r="A4" s="504" t="s">
        <v>129</v>
      </c>
      <c r="B4" s="505"/>
      <c r="C4" s="505"/>
      <c r="D4" s="505"/>
      <c r="E4" s="505"/>
      <c r="F4" s="505"/>
      <c r="G4" s="505"/>
      <c r="H4" s="505"/>
      <c r="I4" s="505"/>
      <c r="J4" s="34"/>
    </row>
    <row r="5" spans="1:10" ht="19.5">
      <c r="A5" s="504" t="s">
        <v>115</v>
      </c>
      <c r="B5" s="505"/>
      <c r="C5" s="505"/>
      <c r="D5" s="505"/>
      <c r="E5" s="505"/>
      <c r="F5" s="505"/>
      <c r="G5" s="505"/>
      <c r="H5" s="505"/>
      <c r="I5" s="505"/>
      <c r="J5" s="35"/>
    </row>
    <row r="6" spans="1:10" ht="19.5">
      <c r="A6" s="504" t="s">
        <v>112</v>
      </c>
      <c r="B6" s="505"/>
      <c r="C6" s="505"/>
      <c r="D6" s="505"/>
      <c r="E6" s="505"/>
      <c r="F6" s="505"/>
      <c r="G6" s="505"/>
      <c r="H6" s="505"/>
      <c r="I6" s="505"/>
      <c r="J6" s="35"/>
    </row>
    <row r="7" spans="1:10" ht="20.25" thickBot="1">
      <c r="A7" s="508" t="s">
        <v>116</v>
      </c>
      <c r="B7" s="509"/>
      <c r="C7" s="509"/>
      <c r="D7" s="509"/>
      <c r="E7" s="509"/>
      <c r="F7" s="509"/>
      <c r="G7" s="509"/>
      <c r="H7" s="509"/>
      <c r="I7" s="509"/>
      <c r="J7" s="36" t="s">
        <v>57</v>
      </c>
    </row>
    <row r="8" spans="1:10" ht="20.25" thickTop="1">
      <c r="A8" s="506" t="s">
        <v>5</v>
      </c>
      <c r="B8" s="506" t="s">
        <v>0</v>
      </c>
      <c r="C8" s="554" t="s">
        <v>1</v>
      </c>
      <c r="D8" s="506" t="s">
        <v>2</v>
      </c>
      <c r="E8" s="556" t="s">
        <v>58</v>
      </c>
      <c r="F8" s="556"/>
      <c r="G8" s="556" t="s">
        <v>59</v>
      </c>
      <c r="H8" s="556"/>
      <c r="I8" s="81" t="s">
        <v>25</v>
      </c>
      <c r="J8" s="506" t="s">
        <v>4</v>
      </c>
    </row>
    <row r="9" spans="1:10" ht="20.25" thickBot="1">
      <c r="A9" s="507"/>
      <c r="B9" s="507"/>
      <c r="C9" s="555"/>
      <c r="D9" s="507"/>
      <c r="E9" s="82" t="s">
        <v>19</v>
      </c>
      <c r="F9" s="82" t="s">
        <v>3</v>
      </c>
      <c r="G9" s="83" t="s">
        <v>19</v>
      </c>
      <c r="H9" s="82" t="s">
        <v>3</v>
      </c>
      <c r="I9" s="82" t="s">
        <v>21</v>
      </c>
      <c r="J9" s="507"/>
    </row>
    <row r="10" spans="1:10" s="94" customFormat="1" ht="20.25" thickTop="1">
      <c r="A10" s="95"/>
      <c r="B10" s="96" t="s">
        <v>149</v>
      </c>
      <c r="C10" s="97"/>
      <c r="D10" s="95"/>
      <c r="E10" s="98"/>
      <c r="F10" s="98"/>
      <c r="G10" s="99"/>
      <c r="H10" s="98"/>
      <c r="I10" s="98"/>
      <c r="J10" s="95"/>
    </row>
    <row r="11" spans="1:10" ht="19.5">
      <c r="A11" s="19">
        <v>1</v>
      </c>
      <c r="B11" s="20" t="s">
        <v>130</v>
      </c>
      <c r="C11" s="25">
        <v>97</v>
      </c>
      <c r="D11" s="19" t="s">
        <v>11</v>
      </c>
      <c r="E11" s="25"/>
      <c r="F11" s="23">
        <f>ROUND((C11*E11),2)</f>
        <v>0</v>
      </c>
      <c r="G11" s="25">
        <v>22.09</v>
      </c>
      <c r="H11" s="23">
        <f>ROUND((G11*C11),2)</f>
        <v>2142.73</v>
      </c>
      <c r="I11" s="23">
        <f>ROUND((F11+H11),2)</f>
        <v>2142.73</v>
      </c>
      <c r="J11" s="19"/>
    </row>
    <row r="12" spans="1:10" ht="19.5">
      <c r="A12" s="19">
        <v>2</v>
      </c>
      <c r="B12" s="20" t="s">
        <v>131</v>
      </c>
      <c r="C12" s="25">
        <v>73</v>
      </c>
      <c r="D12" s="19" t="s">
        <v>11</v>
      </c>
      <c r="E12" s="25">
        <v>140</v>
      </c>
      <c r="F12" s="23">
        <f aca="true" t="shared" si="0" ref="F12:F47">ROUND((C12*E12),2)</f>
        <v>10220</v>
      </c>
      <c r="G12" s="25"/>
      <c r="H12" s="23">
        <f aca="true" t="shared" si="1" ref="H12:H47">ROUND((G12*C12),2)</f>
        <v>0</v>
      </c>
      <c r="I12" s="23">
        <f aca="true" t="shared" si="2" ref="I12:I17">ROUND((F12+H12),2)</f>
        <v>10220</v>
      </c>
      <c r="J12" s="19"/>
    </row>
    <row r="13" spans="1:10" ht="19.5">
      <c r="A13" s="19">
        <v>3</v>
      </c>
      <c r="B13" s="20" t="s">
        <v>120</v>
      </c>
      <c r="C13" s="25">
        <v>44</v>
      </c>
      <c r="D13" s="19" t="s">
        <v>124</v>
      </c>
      <c r="E13" s="25">
        <v>1023</v>
      </c>
      <c r="F13" s="23">
        <f t="shared" si="0"/>
        <v>45012</v>
      </c>
      <c r="G13" s="25"/>
      <c r="H13" s="23">
        <f t="shared" si="1"/>
        <v>0</v>
      </c>
      <c r="I13" s="23">
        <f t="shared" si="2"/>
        <v>45012</v>
      </c>
      <c r="J13" s="19"/>
    </row>
    <row r="14" spans="1:10" ht="19.5">
      <c r="A14" s="19">
        <v>4</v>
      </c>
      <c r="B14" s="20" t="s">
        <v>122</v>
      </c>
      <c r="C14" s="25">
        <v>128</v>
      </c>
      <c r="D14" s="19" t="s">
        <v>12</v>
      </c>
      <c r="E14" s="25">
        <v>50</v>
      </c>
      <c r="F14" s="23">
        <f t="shared" si="0"/>
        <v>6400</v>
      </c>
      <c r="G14" s="25">
        <v>5</v>
      </c>
      <c r="H14" s="23">
        <f t="shared" si="1"/>
        <v>640</v>
      </c>
      <c r="I14" s="23">
        <f t="shared" si="2"/>
        <v>7040</v>
      </c>
      <c r="J14" s="19"/>
    </row>
    <row r="15" spans="1:10" ht="19.5">
      <c r="A15" s="19">
        <v>5</v>
      </c>
      <c r="B15" s="20" t="s">
        <v>133</v>
      </c>
      <c r="C15" s="25">
        <v>12</v>
      </c>
      <c r="D15" s="19" t="s">
        <v>27</v>
      </c>
      <c r="E15" s="25">
        <v>1767</v>
      </c>
      <c r="F15" s="23">
        <f t="shared" si="0"/>
        <v>21204</v>
      </c>
      <c r="G15" s="25"/>
      <c r="H15" s="23">
        <f t="shared" si="1"/>
        <v>0</v>
      </c>
      <c r="I15" s="23">
        <f t="shared" si="2"/>
        <v>21204</v>
      </c>
      <c r="J15" s="19"/>
    </row>
    <row r="16" spans="1:10" ht="19.5">
      <c r="A16" s="19">
        <v>6</v>
      </c>
      <c r="B16" s="20" t="s">
        <v>132</v>
      </c>
      <c r="C16" s="25">
        <v>4</v>
      </c>
      <c r="D16" s="19" t="s">
        <v>27</v>
      </c>
      <c r="E16" s="25">
        <v>0</v>
      </c>
      <c r="F16" s="23">
        <f t="shared" si="0"/>
        <v>0</v>
      </c>
      <c r="G16" s="25">
        <v>412</v>
      </c>
      <c r="H16" s="23">
        <f t="shared" si="1"/>
        <v>1648</v>
      </c>
      <c r="I16" s="23">
        <f t="shared" si="2"/>
        <v>1648</v>
      </c>
      <c r="J16" s="19"/>
    </row>
    <row r="17" spans="1:10" ht="19.5">
      <c r="A17" s="19">
        <v>7</v>
      </c>
      <c r="B17" s="20" t="s">
        <v>126</v>
      </c>
      <c r="C17" s="25">
        <v>44</v>
      </c>
      <c r="D17" s="19" t="s">
        <v>11</v>
      </c>
      <c r="E17" s="25">
        <v>518</v>
      </c>
      <c r="F17" s="23">
        <f t="shared" si="0"/>
        <v>22792</v>
      </c>
      <c r="G17" s="25">
        <v>515</v>
      </c>
      <c r="H17" s="23">
        <f t="shared" si="1"/>
        <v>22660</v>
      </c>
      <c r="I17" s="23">
        <f t="shared" si="2"/>
        <v>45452</v>
      </c>
      <c r="J17" s="64">
        <f>SUM(I11:I17)</f>
        <v>132718.72999999998</v>
      </c>
    </row>
    <row r="18" spans="1:10" s="94" customFormat="1" ht="19.5">
      <c r="A18" s="91"/>
      <c r="B18" s="96" t="s">
        <v>148</v>
      </c>
      <c r="C18" s="92"/>
      <c r="D18" s="91"/>
      <c r="E18" s="92"/>
      <c r="F18" s="93">
        <f t="shared" si="0"/>
        <v>0</v>
      </c>
      <c r="G18" s="92"/>
      <c r="H18" s="93">
        <f t="shared" si="1"/>
        <v>0</v>
      </c>
      <c r="I18" s="93"/>
      <c r="J18" s="91"/>
    </row>
    <row r="19" spans="1:10" ht="19.5">
      <c r="A19" s="17">
        <v>1</v>
      </c>
      <c r="B19" s="39" t="s">
        <v>117</v>
      </c>
      <c r="C19" s="79">
        <v>145</v>
      </c>
      <c r="D19" s="17" t="s">
        <v>12</v>
      </c>
      <c r="E19" s="84"/>
      <c r="F19" s="23">
        <f t="shared" si="0"/>
        <v>0</v>
      </c>
      <c r="G19" s="85">
        <v>3.54</v>
      </c>
      <c r="H19" s="23">
        <f t="shared" si="1"/>
        <v>513.3</v>
      </c>
      <c r="I19" s="23">
        <f>ROUND((F19+H19),2)</f>
        <v>513.3</v>
      </c>
      <c r="J19" s="39"/>
    </row>
    <row r="20" spans="1:10" ht="19.5">
      <c r="A20" s="19">
        <v>2</v>
      </c>
      <c r="B20" s="20" t="s">
        <v>130</v>
      </c>
      <c r="C20" s="25">
        <v>35</v>
      </c>
      <c r="D20" s="19" t="s">
        <v>11</v>
      </c>
      <c r="E20" s="25"/>
      <c r="F20" s="23">
        <f t="shared" si="0"/>
        <v>0</v>
      </c>
      <c r="G20" s="25">
        <v>20.9</v>
      </c>
      <c r="H20" s="23">
        <f t="shared" si="1"/>
        <v>731.5</v>
      </c>
      <c r="I20" s="23">
        <f>ROUND((F20+H20),2)</f>
        <v>731.5</v>
      </c>
      <c r="J20" s="19"/>
    </row>
    <row r="21" spans="1:10" ht="19.5">
      <c r="A21" s="19">
        <v>3</v>
      </c>
      <c r="B21" s="20" t="s">
        <v>131</v>
      </c>
      <c r="C21" s="25">
        <v>123</v>
      </c>
      <c r="D21" s="19" t="s">
        <v>11</v>
      </c>
      <c r="E21" s="25">
        <v>140</v>
      </c>
      <c r="F21" s="23">
        <f t="shared" si="0"/>
        <v>17220</v>
      </c>
      <c r="G21" s="25"/>
      <c r="H21" s="23">
        <f t="shared" si="1"/>
        <v>0</v>
      </c>
      <c r="I21" s="23">
        <f aca="true" t="shared" si="3" ref="I21:I27">ROUND((F21+H21),2)</f>
        <v>17220</v>
      </c>
      <c r="J21" s="19"/>
    </row>
    <row r="22" spans="1:10" ht="19.5">
      <c r="A22" s="19">
        <v>4</v>
      </c>
      <c r="B22" s="20" t="s">
        <v>120</v>
      </c>
      <c r="C22" s="25">
        <v>22</v>
      </c>
      <c r="D22" s="19" t="s">
        <v>124</v>
      </c>
      <c r="E22" s="25">
        <v>1023</v>
      </c>
      <c r="F22" s="23">
        <f t="shared" si="0"/>
        <v>22506</v>
      </c>
      <c r="G22" s="25"/>
      <c r="H22" s="23">
        <f t="shared" si="1"/>
        <v>0</v>
      </c>
      <c r="I22" s="23">
        <f t="shared" si="3"/>
        <v>22506</v>
      </c>
      <c r="J22" s="19"/>
    </row>
    <row r="23" spans="1:10" ht="19.5">
      <c r="A23" s="19">
        <v>5</v>
      </c>
      <c r="B23" s="20" t="s">
        <v>121</v>
      </c>
      <c r="C23" s="25">
        <v>20</v>
      </c>
      <c r="D23" s="19" t="s">
        <v>124</v>
      </c>
      <c r="E23" s="25">
        <v>1475</v>
      </c>
      <c r="F23" s="23">
        <f t="shared" si="0"/>
        <v>29500</v>
      </c>
      <c r="G23" s="25"/>
      <c r="H23" s="23">
        <f t="shared" si="1"/>
        <v>0</v>
      </c>
      <c r="I23" s="23">
        <f t="shared" si="3"/>
        <v>29500</v>
      </c>
      <c r="J23" s="19"/>
    </row>
    <row r="24" spans="1:10" ht="19.5">
      <c r="A24" s="19">
        <v>6</v>
      </c>
      <c r="B24" s="20" t="s">
        <v>122</v>
      </c>
      <c r="C24" s="25">
        <v>190</v>
      </c>
      <c r="D24" s="19" t="s">
        <v>12</v>
      </c>
      <c r="E24" s="25">
        <v>50</v>
      </c>
      <c r="F24" s="23">
        <f t="shared" si="0"/>
        <v>9500</v>
      </c>
      <c r="G24" s="25">
        <v>5</v>
      </c>
      <c r="H24" s="23">
        <f t="shared" si="1"/>
        <v>950</v>
      </c>
      <c r="I24" s="23">
        <f t="shared" si="3"/>
        <v>10450</v>
      </c>
      <c r="J24" s="19"/>
    </row>
    <row r="25" spans="1:10" ht="19.5">
      <c r="A25" s="19">
        <v>7</v>
      </c>
      <c r="B25" s="20" t="s">
        <v>123</v>
      </c>
      <c r="C25" s="25">
        <v>11</v>
      </c>
      <c r="D25" s="19" t="s">
        <v>11</v>
      </c>
      <c r="E25" s="25">
        <v>518</v>
      </c>
      <c r="F25" s="23">
        <f t="shared" si="0"/>
        <v>5698</v>
      </c>
      <c r="G25" s="25">
        <v>515</v>
      </c>
      <c r="H25" s="23">
        <f t="shared" si="1"/>
        <v>5665</v>
      </c>
      <c r="I25" s="23">
        <f t="shared" si="3"/>
        <v>11363</v>
      </c>
      <c r="J25" s="19"/>
    </row>
    <row r="26" spans="1:10" ht="19.5">
      <c r="A26" s="19">
        <v>8</v>
      </c>
      <c r="B26" s="20" t="s">
        <v>125</v>
      </c>
      <c r="C26" s="25">
        <v>10</v>
      </c>
      <c r="D26" s="19" t="s">
        <v>27</v>
      </c>
      <c r="E26" s="25">
        <v>1767</v>
      </c>
      <c r="F26" s="23">
        <f t="shared" si="0"/>
        <v>17670</v>
      </c>
      <c r="G26" s="25"/>
      <c r="H26" s="23">
        <f t="shared" si="1"/>
        <v>0</v>
      </c>
      <c r="I26" s="23">
        <f t="shared" si="3"/>
        <v>17670</v>
      </c>
      <c r="J26" s="19"/>
    </row>
    <row r="27" spans="1:10" ht="19.5">
      <c r="A27" s="19">
        <v>9</v>
      </c>
      <c r="B27" s="20" t="s">
        <v>126</v>
      </c>
      <c r="C27" s="25">
        <v>62</v>
      </c>
      <c r="D27" s="19" t="s">
        <v>11</v>
      </c>
      <c r="E27" s="25">
        <v>518</v>
      </c>
      <c r="F27" s="23">
        <f t="shared" si="0"/>
        <v>32116</v>
      </c>
      <c r="G27" s="25">
        <v>515</v>
      </c>
      <c r="H27" s="23">
        <f t="shared" si="1"/>
        <v>31930</v>
      </c>
      <c r="I27" s="23">
        <f t="shared" si="3"/>
        <v>64046</v>
      </c>
      <c r="J27" s="64">
        <f>SUM(I19:I27)</f>
        <v>173999.8</v>
      </c>
    </row>
    <row r="28" spans="1:10" s="94" customFormat="1" ht="19.5">
      <c r="A28" s="91"/>
      <c r="B28" s="96" t="s">
        <v>151</v>
      </c>
      <c r="C28" s="92"/>
      <c r="D28" s="91"/>
      <c r="E28" s="92"/>
      <c r="F28" s="93">
        <f t="shared" si="0"/>
        <v>0</v>
      </c>
      <c r="G28" s="92"/>
      <c r="H28" s="93">
        <f t="shared" si="1"/>
        <v>0</v>
      </c>
      <c r="I28" s="93"/>
      <c r="J28" s="91"/>
    </row>
    <row r="29" spans="1:10" ht="19.5">
      <c r="A29" s="17">
        <v>1</v>
      </c>
      <c r="B29" s="39" t="s">
        <v>128</v>
      </c>
      <c r="C29" s="79">
        <v>145</v>
      </c>
      <c r="D29" s="17" t="s">
        <v>12</v>
      </c>
      <c r="E29" s="84"/>
      <c r="F29" s="23">
        <f t="shared" si="0"/>
        <v>0</v>
      </c>
      <c r="G29" s="85">
        <v>1.65</v>
      </c>
      <c r="H29" s="23">
        <f t="shared" si="1"/>
        <v>239.25</v>
      </c>
      <c r="I29" s="23">
        <f>ROUND((F29+H29),2)</f>
        <v>239.25</v>
      </c>
      <c r="J29" s="39"/>
    </row>
    <row r="30" spans="1:10" ht="19.5">
      <c r="A30" s="19">
        <v>2</v>
      </c>
      <c r="B30" s="20" t="s">
        <v>118</v>
      </c>
      <c r="C30" s="25">
        <v>23</v>
      </c>
      <c r="D30" s="19" t="s">
        <v>11</v>
      </c>
      <c r="E30" s="25"/>
      <c r="F30" s="23">
        <f t="shared" si="0"/>
        <v>0</v>
      </c>
      <c r="G30" s="25">
        <v>0</v>
      </c>
      <c r="H30" s="23">
        <f t="shared" si="1"/>
        <v>0</v>
      </c>
      <c r="I30" s="23">
        <f>ROUND((F30+H30),2)</f>
        <v>0</v>
      </c>
      <c r="J30" s="19"/>
    </row>
    <row r="31" spans="1:10" ht="19.5">
      <c r="A31" s="19">
        <v>3</v>
      </c>
      <c r="B31" s="20" t="s">
        <v>119</v>
      </c>
      <c r="C31" s="25">
        <v>108</v>
      </c>
      <c r="D31" s="19" t="s">
        <v>11</v>
      </c>
      <c r="E31" s="25"/>
      <c r="F31" s="23">
        <f t="shared" si="0"/>
        <v>0</v>
      </c>
      <c r="G31" s="25"/>
      <c r="H31" s="23">
        <f t="shared" si="1"/>
        <v>0</v>
      </c>
      <c r="I31" s="23"/>
      <c r="J31" s="19"/>
    </row>
    <row r="32" spans="1:10" ht="19.5">
      <c r="A32" s="19">
        <v>4</v>
      </c>
      <c r="B32" s="20" t="s">
        <v>120</v>
      </c>
      <c r="C32" s="25">
        <v>22</v>
      </c>
      <c r="D32" s="19" t="s">
        <v>124</v>
      </c>
      <c r="E32" s="25"/>
      <c r="F32" s="23">
        <f t="shared" si="0"/>
        <v>0</v>
      </c>
      <c r="G32" s="25"/>
      <c r="H32" s="23">
        <f t="shared" si="1"/>
        <v>0</v>
      </c>
      <c r="I32" s="23"/>
      <c r="J32" s="19"/>
    </row>
    <row r="33" spans="1:10" ht="19.5">
      <c r="A33" s="19">
        <v>5</v>
      </c>
      <c r="B33" s="20" t="s">
        <v>121</v>
      </c>
      <c r="C33" s="25">
        <v>20</v>
      </c>
      <c r="D33" s="19" t="s">
        <v>124</v>
      </c>
      <c r="E33" s="25"/>
      <c r="F33" s="23">
        <f t="shared" si="0"/>
        <v>0</v>
      </c>
      <c r="G33" s="25"/>
      <c r="H33" s="23">
        <f t="shared" si="1"/>
        <v>0</v>
      </c>
      <c r="I33" s="23"/>
      <c r="J33" s="19"/>
    </row>
    <row r="34" spans="1:10" ht="19.5">
      <c r="A34" s="19">
        <v>6</v>
      </c>
      <c r="B34" s="20" t="s">
        <v>122</v>
      </c>
      <c r="C34" s="25">
        <v>190</v>
      </c>
      <c r="D34" s="19" t="s">
        <v>12</v>
      </c>
      <c r="E34" s="25"/>
      <c r="F34" s="23">
        <f t="shared" si="0"/>
        <v>0</v>
      </c>
      <c r="G34" s="25"/>
      <c r="H34" s="23">
        <f t="shared" si="1"/>
        <v>0</v>
      </c>
      <c r="I34" s="23"/>
      <c r="J34" s="19"/>
    </row>
    <row r="35" spans="1:10" ht="19.5">
      <c r="A35" s="19">
        <v>7</v>
      </c>
      <c r="B35" s="20" t="s">
        <v>123</v>
      </c>
      <c r="C35" s="25">
        <v>11</v>
      </c>
      <c r="D35" s="19" t="s">
        <v>11</v>
      </c>
      <c r="E35" s="25"/>
      <c r="F35" s="23">
        <f t="shared" si="0"/>
        <v>0</v>
      </c>
      <c r="G35" s="25"/>
      <c r="H35" s="23">
        <f t="shared" si="1"/>
        <v>0</v>
      </c>
      <c r="I35" s="23"/>
      <c r="J35" s="19"/>
    </row>
    <row r="36" spans="1:10" ht="19.5">
      <c r="A36" s="19">
        <v>8</v>
      </c>
      <c r="B36" s="20" t="s">
        <v>125</v>
      </c>
      <c r="C36" s="25">
        <v>10</v>
      </c>
      <c r="D36" s="19" t="s">
        <v>27</v>
      </c>
      <c r="E36" s="25"/>
      <c r="F36" s="23">
        <f t="shared" si="0"/>
        <v>0</v>
      </c>
      <c r="G36" s="25"/>
      <c r="H36" s="23">
        <f t="shared" si="1"/>
        <v>0</v>
      </c>
      <c r="I36" s="23"/>
      <c r="J36" s="19"/>
    </row>
    <row r="37" spans="1:10" ht="19.5">
      <c r="A37" s="19">
        <v>9</v>
      </c>
      <c r="B37" s="20" t="s">
        <v>126</v>
      </c>
      <c r="C37" s="25">
        <v>62</v>
      </c>
      <c r="D37" s="19" t="s">
        <v>11</v>
      </c>
      <c r="E37" s="25"/>
      <c r="F37" s="23">
        <f t="shared" si="0"/>
        <v>0</v>
      </c>
      <c r="G37" s="25"/>
      <c r="H37" s="23">
        <f t="shared" si="1"/>
        <v>0</v>
      </c>
      <c r="I37" s="23"/>
      <c r="J37" s="19"/>
    </row>
    <row r="38" spans="1:10" s="94" customFormat="1" ht="19.5">
      <c r="A38" s="91"/>
      <c r="B38" s="96" t="s">
        <v>150</v>
      </c>
      <c r="C38" s="92"/>
      <c r="D38" s="91"/>
      <c r="E38" s="92"/>
      <c r="F38" s="93">
        <f t="shared" si="0"/>
        <v>0</v>
      </c>
      <c r="G38" s="92"/>
      <c r="H38" s="93">
        <f t="shared" si="1"/>
        <v>0</v>
      </c>
      <c r="I38" s="93"/>
      <c r="J38" s="91"/>
    </row>
    <row r="39" spans="1:10" ht="19.5">
      <c r="A39" s="17">
        <v>1</v>
      </c>
      <c r="B39" s="39" t="s">
        <v>128</v>
      </c>
      <c r="C39" s="79">
        <v>145</v>
      </c>
      <c r="D39" s="17" t="s">
        <v>12</v>
      </c>
      <c r="E39" s="84"/>
      <c r="F39" s="23">
        <f t="shared" si="0"/>
        <v>0</v>
      </c>
      <c r="G39" s="85">
        <v>1.65</v>
      </c>
      <c r="H39" s="23">
        <f t="shared" si="1"/>
        <v>239.25</v>
      </c>
      <c r="I39" s="23">
        <f>ROUND((F39+H39),2)</f>
        <v>239.25</v>
      </c>
      <c r="J39" s="39"/>
    </row>
    <row r="40" spans="1:10" ht="19.5">
      <c r="A40" s="19">
        <v>2</v>
      </c>
      <c r="B40" s="20" t="s">
        <v>118</v>
      </c>
      <c r="C40" s="25">
        <v>23</v>
      </c>
      <c r="D40" s="19" t="s">
        <v>11</v>
      </c>
      <c r="E40" s="25"/>
      <c r="F40" s="23">
        <f t="shared" si="0"/>
        <v>0</v>
      </c>
      <c r="G40" s="25">
        <v>0</v>
      </c>
      <c r="H40" s="23">
        <f t="shared" si="1"/>
        <v>0</v>
      </c>
      <c r="I40" s="23">
        <f>ROUND((F40+H40),2)</f>
        <v>0</v>
      </c>
      <c r="J40" s="19"/>
    </row>
    <row r="41" spans="1:10" ht="19.5">
      <c r="A41" s="19">
        <v>3</v>
      </c>
      <c r="B41" s="20" t="s">
        <v>119</v>
      </c>
      <c r="C41" s="25">
        <v>108</v>
      </c>
      <c r="D41" s="19" t="s">
        <v>11</v>
      </c>
      <c r="E41" s="25"/>
      <c r="F41" s="23">
        <f t="shared" si="0"/>
        <v>0</v>
      </c>
      <c r="G41" s="25"/>
      <c r="H41" s="23">
        <f t="shared" si="1"/>
        <v>0</v>
      </c>
      <c r="I41" s="23"/>
      <c r="J41" s="19"/>
    </row>
    <row r="42" spans="1:10" ht="19.5">
      <c r="A42" s="19">
        <v>4</v>
      </c>
      <c r="B42" s="20" t="s">
        <v>120</v>
      </c>
      <c r="C42" s="25">
        <v>22</v>
      </c>
      <c r="D42" s="19" t="s">
        <v>124</v>
      </c>
      <c r="E42" s="25"/>
      <c r="F42" s="23">
        <f t="shared" si="0"/>
        <v>0</v>
      </c>
      <c r="G42" s="25"/>
      <c r="H42" s="23">
        <f t="shared" si="1"/>
        <v>0</v>
      </c>
      <c r="I42" s="23"/>
      <c r="J42" s="19"/>
    </row>
    <row r="43" spans="1:10" ht="19.5">
      <c r="A43" s="19">
        <v>5</v>
      </c>
      <c r="B43" s="20" t="s">
        <v>121</v>
      </c>
      <c r="C43" s="25">
        <v>20</v>
      </c>
      <c r="D43" s="19" t="s">
        <v>124</v>
      </c>
      <c r="E43" s="25"/>
      <c r="F43" s="23">
        <f t="shared" si="0"/>
        <v>0</v>
      </c>
      <c r="G43" s="25"/>
      <c r="H43" s="23">
        <f t="shared" si="1"/>
        <v>0</v>
      </c>
      <c r="I43" s="23"/>
      <c r="J43" s="19"/>
    </row>
    <row r="44" spans="1:10" ht="19.5">
      <c r="A44" s="19">
        <v>6</v>
      </c>
      <c r="B44" s="20" t="s">
        <v>122</v>
      </c>
      <c r="C44" s="25">
        <v>190</v>
      </c>
      <c r="D44" s="19" t="s">
        <v>12</v>
      </c>
      <c r="E44" s="25"/>
      <c r="F44" s="23">
        <f t="shared" si="0"/>
        <v>0</v>
      </c>
      <c r="G44" s="25"/>
      <c r="H44" s="23">
        <f t="shared" si="1"/>
        <v>0</v>
      </c>
      <c r="I44" s="23"/>
      <c r="J44" s="19"/>
    </row>
    <row r="45" spans="1:10" ht="19.5">
      <c r="A45" s="19">
        <v>7</v>
      </c>
      <c r="B45" s="20" t="s">
        <v>123</v>
      </c>
      <c r="C45" s="25">
        <v>11</v>
      </c>
      <c r="D45" s="19" t="s">
        <v>11</v>
      </c>
      <c r="E45" s="25"/>
      <c r="F45" s="23">
        <f t="shared" si="0"/>
        <v>0</v>
      </c>
      <c r="G45" s="25"/>
      <c r="H45" s="23">
        <f t="shared" si="1"/>
        <v>0</v>
      </c>
      <c r="I45" s="23"/>
      <c r="J45" s="19"/>
    </row>
    <row r="46" spans="1:10" ht="19.5">
      <c r="A46" s="19">
        <v>8</v>
      </c>
      <c r="B46" s="20" t="s">
        <v>125</v>
      </c>
      <c r="C46" s="25">
        <v>10</v>
      </c>
      <c r="D46" s="19" t="s">
        <v>27</v>
      </c>
      <c r="E46" s="25"/>
      <c r="F46" s="23">
        <f t="shared" si="0"/>
        <v>0</v>
      </c>
      <c r="G46" s="25"/>
      <c r="H46" s="23">
        <f t="shared" si="1"/>
        <v>0</v>
      </c>
      <c r="I46" s="23"/>
      <c r="J46" s="19"/>
    </row>
    <row r="47" spans="1:10" ht="19.5">
      <c r="A47" s="19">
        <v>9</v>
      </c>
      <c r="B47" s="20" t="s">
        <v>126</v>
      </c>
      <c r="C47" s="25">
        <v>62</v>
      </c>
      <c r="D47" s="19" t="s">
        <v>11</v>
      </c>
      <c r="E47" s="25"/>
      <c r="F47" s="23">
        <f t="shared" si="0"/>
        <v>0</v>
      </c>
      <c r="G47" s="25"/>
      <c r="H47" s="23">
        <f t="shared" si="1"/>
        <v>0</v>
      </c>
      <c r="I47" s="23"/>
      <c r="J47" s="19"/>
    </row>
    <row r="48" spans="1:10" ht="19.5">
      <c r="A48" s="19"/>
      <c r="B48" s="20"/>
      <c r="C48" s="25"/>
      <c r="D48" s="19"/>
      <c r="E48" s="25"/>
      <c r="F48" s="23"/>
      <c r="G48" s="25"/>
      <c r="H48" s="23"/>
      <c r="I48" s="23"/>
      <c r="J48" s="19"/>
    </row>
    <row r="49" spans="1:10" ht="19.5">
      <c r="A49" s="19"/>
      <c r="B49" s="67" t="s">
        <v>89</v>
      </c>
      <c r="C49" s="25"/>
      <c r="D49" s="19"/>
      <c r="E49" s="25"/>
      <c r="F49" s="23"/>
      <c r="G49" s="25"/>
      <c r="H49" s="23"/>
      <c r="I49" s="23">
        <f>SUM(F29:F34)</f>
        <v>0</v>
      </c>
      <c r="J49" s="19"/>
    </row>
    <row r="50" spans="1:10" ht="19.5">
      <c r="A50" s="19"/>
      <c r="B50" s="67" t="s">
        <v>90</v>
      </c>
      <c r="C50" s="25"/>
      <c r="D50" s="19"/>
      <c r="E50" s="25"/>
      <c r="F50" s="23"/>
      <c r="G50" s="25"/>
      <c r="H50" s="23"/>
      <c r="I50" s="23">
        <f>SUM(H29:H34)</f>
        <v>239.25</v>
      </c>
      <c r="J50" s="19"/>
    </row>
    <row r="51" spans="1:10" ht="19.5">
      <c r="A51" s="19"/>
      <c r="B51" s="67" t="s">
        <v>91</v>
      </c>
      <c r="C51" s="25"/>
      <c r="D51" s="19"/>
      <c r="E51" s="25"/>
      <c r="F51" s="23"/>
      <c r="G51" s="25"/>
      <c r="H51" s="23"/>
      <c r="I51" s="23">
        <f>SUM(I49:I50)</f>
        <v>239.25</v>
      </c>
      <c r="J51" s="19"/>
    </row>
    <row r="52" spans="1:10" ht="19.5">
      <c r="A52" s="19"/>
      <c r="B52" s="67" t="s">
        <v>92</v>
      </c>
      <c r="C52" s="25"/>
      <c r="D52" s="19"/>
      <c r="E52" s="25"/>
      <c r="F52" s="23"/>
      <c r="G52" s="25"/>
      <c r="H52" s="23"/>
      <c r="I52" s="23">
        <f>0.3365*I51</f>
        <v>80.507625</v>
      </c>
      <c r="J52" s="19"/>
    </row>
    <row r="53" spans="1:10" ht="19.5">
      <c r="A53" s="19"/>
      <c r="B53" s="67" t="s">
        <v>93</v>
      </c>
      <c r="C53" s="25"/>
      <c r="D53" s="19"/>
      <c r="E53" s="25"/>
      <c r="F53" s="23"/>
      <c r="G53" s="25"/>
      <c r="H53" s="23"/>
      <c r="I53" s="23">
        <v>3000</v>
      </c>
      <c r="J53" s="64"/>
    </row>
    <row r="54" spans="1:10" ht="19.5">
      <c r="A54" s="19"/>
      <c r="B54" s="67" t="s">
        <v>95</v>
      </c>
      <c r="C54" s="25"/>
      <c r="D54" s="19"/>
      <c r="E54" s="25"/>
      <c r="F54" s="23"/>
      <c r="G54" s="25"/>
      <c r="H54" s="23"/>
      <c r="I54" s="23">
        <f>SUM(I51:I53)</f>
        <v>3319.757625</v>
      </c>
      <c r="J54" s="19"/>
    </row>
    <row r="55" spans="1:10" ht="19.5">
      <c r="A55" s="19"/>
      <c r="B55" s="68" t="s">
        <v>94</v>
      </c>
      <c r="C55" s="25"/>
      <c r="D55" s="19"/>
      <c r="E55" s="25"/>
      <c r="F55" s="23"/>
      <c r="G55" s="25"/>
      <c r="H55" s="23"/>
      <c r="I55" s="23">
        <v>341000</v>
      </c>
      <c r="J55" s="19"/>
    </row>
    <row r="56" spans="1:10" ht="19.5">
      <c r="A56" s="19"/>
      <c r="B56" s="68"/>
      <c r="C56" s="25"/>
      <c r="D56" s="19"/>
      <c r="E56" s="25"/>
      <c r="F56" s="23"/>
      <c r="G56" s="25"/>
      <c r="H56" s="23"/>
      <c r="I56" s="23"/>
      <c r="J56" s="19"/>
    </row>
    <row r="57" spans="1:10" ht="19.5">
      <c r="A57" s="19"/>
      <c r="B57" s="20"/>
      <c r="C57" s="25"/>
      <c r="D57" s="19"/>
      <c r="E57" s="25"/>
      <c r="F57" s="23"/>
      <c r="G57" s="25"/>
      <c r="H57" s="23"/>
      <c r="I57" s="23"/>
      <c r="J57" s="19"/>
    </row>
    <row r="58" spans="1:10" ht="19.5">
      <c r="A58" s="19"/>
      <c r="B58" s="20"/>
      <c r="C58" s="25"/>
      <c r="D58" s="19"/>
      <c r="E58" s="25"/>
      <c r="F58" s="23"/>
      <c r="G58" s="25"/>
      <c r="H58" s="23"/>
      <c r="I58" s="23"/>
      <c r="J58" s="19"/>
    </row>
    <row r="59" spans="1:10" s="87" customFormat="1" ht="19.5">
      <c r="A59" s="88"/>
      <c r="B59" s="88"/>
      <c r="C59" s="89"/>
      <c r="D59" s="88"/>
      <c r="E59" s="89"/>
      <c r="F59" s="90"/>
      <c r="G59" s="89"/>
      <c r="H59" s="90"/>
      <c r="I59" s="90"/>
      <c r="J59" s="88"/>
    </row>
    <row r="60" spans="1:10" s="87" customFormat="1" ht="19.5">
      <c r="A60" s="88"/>
      <c r="B60" s="88"/>
      <c r="C60" s="89"/>
      <c r="D60" s="88"/>
      <c r="E60" s="89"/>
      <c r="F60" s="90"/>
      <c r="G60" s="89"/>
      <c r="H60" s="90"/>
      <c r="I60" s="90"/>
      <c r="J60" s="88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98" zoomScaleNormal="75" zoomScaleSheetLayoutView="98" zoomScalePageLayoutView="0" workbookViewId="0" topLeftCell="A4">
      <selection activeCell="E50" sqref="E50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62" customWidth="1"/>
    <col min="8" max="8" width="12.421875" style="66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511" t="s">
        <v>53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 ht="19.5">
      <c r="A2" s="514" t="s">
        <v>54</v>
      </c>
      <c r="B2" s="515"/>
      <c r="C2" s="515"/>
      <c r="D2" s="515"/>
      <c r="E2" s="515"/>
      <c r="F2" s="515"/>
      <c r="G2" s="515"/>
      <c r="H2" s="515"/>
      <c r="I2" s="515"/>
      <c r="J2" s="33" t="s">
        <v>55</v>
      </c>
    </row>
    <row r="3" spans="1:10" ht="19.5">
      <c r="A3" s="504" t="s">
        <v>56</v>
      </c>
      <c r="B3" s="505"/>
      <c r="C3" s="505"/>
      <c r="D3" s="505"/>
      <c r="E3" s="505"/>
      <c r="F3" s="505"/>
      <c r="G3" s="505"/>
      <c r="H3" s="505"/>
      <c r="I3" s="505"/>
      <c r="J3" s="33" t="s">
        <v>97</v>
      </c>
    </row>
    <row r="4" spans="1:10" ht="19.5">
      <c r="A4" s="504" t="s">
        <v>87</v>
      </c>
      <c r="B4" s="505"/>
      <c r="C4" s="505"/>
      <c r="D4" s="505"/>
      <c r="E4" s="505"/>
      <c r="F4" s="505"/>
      <c r="G4" s="505"/>
      <c r="H4" s="505"/>
      <c r="I4" s="505"/>
      <c r="J4" s="34"/>
    </row>
    <row r="5" spans="1:10" ht="19.5">
      <c r="A5" s="504" t="s">
        <v>69</v>
      </c>
      <c r="B5" s="505"/>
      <c r="C5" s="505"/>
      <c r="D5" s="505"/>
      <c r="E5" s="505"/>
      <c r="F5" s="505"/>
      <c r="G5" s="505"/>
      <c r="H5" s="505"/>
      <c r="I5" s="505"/>
      <c r="J5" s="35"/>
    </row>
    <row r="6" spans="1:10" ht="19.5">
      <c r="A6" s="504" t="s">
        <v>104</v>
      </c>
      <c r="B6" s="505"/>
      <c r="C6" s="505"/>
      <c r="D6" s="505"/>
      <c r="E6" s="505"/>
      <c r="F6" s="505"/>
      <c r="G6" s="505"/>
      <c r="H6" s="505"/>
      <c r="I6" s="505"/>
      <c r="J6" s="35"/>
    </row>
    <row r="7" spans="1:10" ht="20.25" thickBot="1">
      <c r="A7" s="508" t="s">
        <v>61</v>
      </c>
      <c r="B7" s="509"/>
      <c r="C7" s="509"/>
      <c r="D7" s="509"/>
      <c r="E7" s="509"/>
      <c r="F7" s="509"/>
      <c r="G7" s="509"/>
      <c r="H7" s="509"/>
      <c r="I7" s="509"/>
      <c r="J7" s="36" t="s">
        <v>57</v>
      </c>
    </row>
    <row r="8" spans="1:10" ht="20.25" thickTop="1">
      <c r="A8" s="506" t="s">
        <v>5</v>
      </c>
      <c r="B8" s="506" t="s">
        <v>0</v>
      </c>
      <c r="C8" s="506" t="s">
        <v>1</v>
      </c>
      <c r="D8" s="506" t="s">
        <v>2</v>
      </c>
      <c r="E8" s="510" t="s">
        <v>58</v>
      </c>
      <c r="F8" s="510"/>
      <c r="G8" s="510" t="s">
        <v>59</v>
      </c>
      <c r="H8" s="510"/>
      <c r="I8" s="15" t="s">
        <v>25</v>
      </c>
      <c r="J8" s="506" t="s">
        <v>4</v>
      </c>
    </row>
    <row r="9" spans="1:10" ht="20.25" thickBot="1">
      <c r="A9" s="507"/>
      <c r="B9" s="507"/>
      <c r="C9" s="507"/>
      <c r="D9" s="507"/>
      <c r="E9" s="16" t="s">
        <v>19</v>
      </c>
      <c r="F9" s="16" t="s">
        <v>3</v>
      </c>
      <c r="G9" s="38" t="s">
        <v>19</v>
      </c>
      <c r="H9" s="63" t="s">
        <v>3</v>
      </c>
      <c r="I9" s="16" t="s">
        <v>21</v>
      </c>
      <c r="J9" s="507"/>
    </row>
    <row r="10" spans="1:10" ht="20.25" thickTop="1">
      <c r="A10" s="17">
        <v>1</v>
      </c>
      <c r="B10" s="39" t="s">
        <v>74</v>
      </c>
      <c r="C10" s="17">
        <v>160</v>
      </c>
      <c r="D10" s="17" t="s">
        <v>12</v>
      </c>
      <c r="E10" s="18"/>
      <c r="F10" s="23">
        <f aca="true" t="shared" si="0" ref="F10:F24">ROUND((C10*E10),2)</f>
        <v>0</v>
      </c>
      <c r="G10" s="58">
        <v>1.6</v>
      </c>
      <c r="H10" s="64">
        <f aca="true" t="shared" si="1" ref="H10:H24">ROUND((G10*C10),2)</f>
        <v>256</v>
      </c>
      <c r="I10" s="23">
        <f>ROUND((F10+H10),2)</f>
        <v>256</v>
      </c>
      <c r="J10" s="17"/>
    </row>
    <row r="11" spans="1:10" ht="19.5">
      <c r="A11" s="19">
        <v>2</v>
      </c>
      <c r="B11" s="20" t="s">
        <v>48</v>
      </c>
      <c r="C11" s="21">
        <v>8</v>
      </c>
      <c r="D11" s="19" t="s">
        <v>11</v>
      </c>
      <c r="E11" s="25">
        <v>671</v>
      </c>
      <c r="F11" s="23">
        <f t="shared" si="0"/>
        <v>5368</v>
      </c>
      <c r="G11" s="59">
        <v>0</v>
      </c>
      <c r="H11" s="64">
        <f t="shared" si="1"/>
        <v>0</v>
      </c>
      <c r="I11" s="23">
        <f>ROUND((F11+H11),2)</f>
        <v>5368</v>
      </c>
      <c r="J11" s="19"/>
    </row>
    <row r="12" spans="1:10" ht="19.5">
      <c r="A12" s="19">
        <v>3</v>
      </c>
      <c r="B12" s="20" t="s">
        <v>52</v>
      </c>
      <c r="C12" s="21"/>
      <c r="D12" s="19"/>
      <c r="E12" s="25"/>
      <c r="F12" s="23">
        <f t="shared" si="0"/>
        <v>0</v>
      </c>
      <c r="G12" s="60"/>
      <c r="H12" s="64">
        <f t="shared" si="1"/>
        <v>0</v>
      </c>
      <c r="I12" s="23">
        <f aca="true" t="shared" si="2" ref="I12:I24">ROUND((F12+H12),2)</f>
        <v>0</v>
      </c>
      <c r="J12" s="19"/>
    </row>
    <row r="13" spans="1:10" ht="19.5">
      <c r="A13" s="19"/>
      <c r="B13" s="20" t="s">
        <v>72</v>
      </c>
      <c r="C13" s="21">
        <v>160</v>
      </c>
      <c r="D13" s="19" t="s">
        <v>12</v>
      </c>
      <c r="E13" s="25"/>
      <c r="F13" s="23">
        <f t="shared" si="0"/>
        <v>0</v>
      </c>
      <c r="G13" s="60">
        <v>11.64</v>
      </c>
      <c r="H13" s="64">
        <f t="shared" si="1"/>
        <v>1862.4</v>
      </c>
      <c r="I13" s="23">
        <f t="shared" si="2"/>
        <v>1862.4</v>
      </c>
      <c r="J13" s="19"/>
    </row>
    <row r="14" spans="1:10" ht="19.5">
      <c r="A14" s="19"/>
      <c r="B14" s="20" t="s">
        <v>73</v>
      </c>
      <c r="C14" s="21">
        <v>24</v>
      </c>
      <c r="D14" s="19" t="s">
        <v>11</v>
      </c>
      <c r="E14" s="25">
        <v>2130</v>
      </c>
      <c r="F14" s="23">
        <f t="shared" si="0"/>
        <v>51120</v>
      </c>
      <c r="G14" s="60"/>
      <c r="H14" s="64">
        <f t="shared" si="1"/>
        <v>0</v>
      </c>
      <c r="I14" s="23">
        <f t="shared" si="2"/>
        <v>51120</v>
      </c>
      <c r="J14" s="19"/>
    </row>
    <row r="15" spans="1:10" ht="19.5">
      <c r="A15" s="19">
        <v>4</v>
      </c>
      <c r="B15" s="20" t="s">
        <v>75</v>
      </c>
      <c r="C15" s="21"/>
      <c r="D15" s="19"/>
      <c r="E15" s="25"/>
      <c r="F15" s="23">
        <f t="shared" si="0"/>
        <v>0</v>
      </c>
      <c r="G15" s="60"/>
      <c r="H15" s="64">
        <f t="shared" si="1"/>
        <v>0</v>
      </c>
      <c r="I15" s="23">
        <f t="shared" si="2"/>
        <v>0</v>
      </c>
      <c r="J15" s="19"/>
    </row>
    <row r="16" spans="1:10" ht="19.5">
      <c r="A16" s="19"/>
      <c r="B16" s="20" t="s">
        <v>76</v>
      </c>
      <c r="C16" s="23">
        <v>309</v>
      </c>
      <c r="D16" s="19" t="s">
        <v>26</v>
      </c>
      <c r="E16" s="22">
        <v>17.5</v>
      </c>
      <c r="F16" s="23">
        <f t="shared" si="0"/>
        <v>5407.5</v>
      </c>
      <c r="G16" s="59">
        <v>4.1</v>
      </c>
      <c r="H16" s="64">
        <f t="shared" si="1"/>
        <v>1266.9</v>
      </c>
      <c r="I16" s="23">
        <f t="shared" si="2"/>
        <v>6674.4</v>
      </c>
      <c r="J16" s="19"/>
    </row>
    <row r="17" spans="1:10" ht="19.5">
      <c r="A17" s="19">
        <v>5</v>
      </c>
      <c r="B17" s="20" t="s">
        <v>77</v>
      </c>
      <c r="C17" s="23"/>
      <c r="D17" s="19"/>
      <c r="E17" s="25"/>
      <c r="F17" s="23">
        <f t="shared" si="0"/>
        <v>0</v>
      </c>
      <c r="G17" s="59"/>
      <c r="H17" s="64">
        <f t="shared" si="1"/>
        <v>0</v>
      </c>
      <c r="I17" s="23">
        <f t="shared" si="2"/>
        <v>0</v>
      </c>
      <c r="J17" s="19"/>
    </row>
    <row r="18" spans="1:10" ht="19.5">
      <c r="A18" s="19"/>
      <c r="B18" s="20" t="s">
        <v>79</v>
      </c>
      <c r="C18" s="23">
        <v>12</v>
      </c>
      <c r="D18" s="19" t="s">
        <v>12</v>
      </c>
      <c r="E18" s="25">
        <v>210</v>
      </c>
      <c r="F18" s="23">
        <f t="shared" si="0"/>
        <v>2520</v>
      </c>
      <c r="G18" s="59"/>
      <c r="H18" s="64">
        <f t="shared" si="1"/>
        <v>0</v>
      </c>
      <c r="I18" s="23">
        <f t="shared" si="2"/>
        <v>2520</v>
      </c>
      <c r="J18" s="19"/>
    </row>
    <row r="19" spans="1:10" ht="19.5">
      <c r="A19" s="19"/>
      <c r="B19" s="20" t="s">
        <v>78</v>
      </c>
      <c r="C19" s="23">
        <v>40</v>
      </c>
      <c r="D19" s="19" t="s">
        <v>85</v>
      </c>
      <c r="E19" s="25"/>
      <c r="F19" s="23">
        <f t="shared" si="0"/>
        <v>0</v>
      </c>
      <c r="G19" s="59">
        <v>20.6</v>
      </c>
      <c r="H19" s="64">
        <f t="shared" si="1"/>
        <v>824</v>
      </c>
      <c r="I19" s="23">
        <f t="shared" si="2"/>
        <v>824</v>
      </c>
      <c r="J19" s="19"/>
    </row>
    <row r="20" spans="1:10" ht="19.5">
      <c r="A20" s="19">
        <v>6</v>
      </c>
      <c r="B20" s="20" t="s">
        <v>80</v>
      </c>
      <c r="C20" s="21"/>
      <c r="D20" s="19"/>
      <c r="E20" s="22"/>
      <c r="F20" s="23">
        <f t="shared" si="0"/>
        <v>0</v>
      </c>
      <c r="G20" s="59"/>
      <c r="H20" s="64">
        <f t="shared" si="1"/>
        <v>0</v>
      </c>
      <c r="I20" s="23">
        <f t="shared" si="2"/>
        <v>0</v>
      </c>
      <c r="J20" s="19"/>
    </row>
    <row r="21" spans="1:10" ht="19.5">
      <c r="A21" s="19"/>
      <c r="B21" s="20" t="s">
        <v>81</v>
      </c>
      <c r="C21" s="21">
        <v>28</v>
      </c>
      <c r="D21" s="19" t="s">
        <v>85</v>
      </c>
      <c r="E21" s="22">
        <v>40</v>
      </c>
      <c r="F21" s="23">
        <f t="shared" si="0"/>
        <v>1120</v>
      </c>
      <c r="G21" s="59"/>
      <c r="H21" s="64">
        <f t="shared" si="1"/>
        <v>0</v>
      </c>
      <c r="I21" s="23">
        <f t="shared" si="2"/>
        <v>1120</v>
      </c>
      <c r="J21" s="19"/>
    </row>
    <row r="22" spans="1:10" ht="19.5">
      <c r="A22" s="19"/>
      <c r="B22" s="20" t="s">
        <v>82</v>
      </c>
      <c r="C22" s="21">
        <v>0</v>
      </c>
      <c r="D22" s="19" t="s">
        <v>85</v>
      </c>
      <c r="E22" s="22">
        <v>85</v>
      </c>
      <c r="F22" s="23">
        <f t="shared" si="0"/>
        <v>0</v>
      </c>
      <c r="G22" s="59"/>
      <c r="H22" s="64">
        <f t="shared" si="1"/>
        <v>0</v>
      </c>
      <c r="I22" s="23">
        <f t="shared" si="2"/>
        <v>0</v>
      </c>
      <c r="J22" s="19"/>
    </row>
    <row r="23" spans="1:10" ht="19.5">
      <c r="A23" s="19"/>
      <c r="B23" s="20" t="s">
        <v>83</v>
      </c>
      <c r="C23" s="21">
        <v>40</v>
      </c>
      <c r="D23" s="19" t="s">
        <v>85</v>
      </c>
      <c r="E23" s="22">
        <v>34</v>
      </c>
      <c r="F23" s="23">
        <f t="shared" si="0"/>
        <v>1360</v>
      </c>
      <c r="G23" s="59"/>
      <c r="H23" s="64">
        <f t="shared" si="1"/>
        <v>0</v>
      </c>
      <c r="I23" s="23">
        <f t="shared" si="2"/>
        <v>1360</v>
      </c>
      <c r="J23" s="19"/>
    </row>
    <row r="24" spans="1:10" ht="19.5">
      <c r="A24" s="19"/>
      <c r="B24" s="20" t="s">
        <v>84</v>
      </c>
      <c r="C24" s="21">
        <v>6.4</v>
      </c>
      <c r="D24" s="19" t="s">
        <v>11</v>
      </c>
      <c r="E24" s="22">
        <v>100</v>
      </c>
      <c r="F24" s="23">
        <f t="shared" si="0"/>
        <v>640</v>
      </c>
      <c r="G24" s="59"/>
      <c r="H24" s="64">
        <f t="shared" si="1"/>
        <v>0</v>
      </c>
      <c r="I24" s="23">
        <f t="shared" si="2"/>
        <v>640</v>
      </c>
      <c r="J24" s="19"/>
    </row>
    <row r="25" spans="1:10" ht="19.5">
      <c r="A25" s="19"/>
      <c r="B25" s="20"/>
      <c r="C25" s="21"/>
      <c r="D25" s="19"/>
      <c r="E25" s="22"/>
      <c r="F25" s="23"/>
      <c r="G25" s="59"/>
      <c r="H25" s="64"/>
      <c r="I25" s="23"/>
      <c r="J25" s="19"/>
    </row>
    <row r="26" spans="1:10" ht="19.5">
      <c r="A26" s="19"/>
      <c r="B26" s="20"/>
      <c r="C26" s="21"/>
      <c r="D26" s="19"/>
      <c r="E26" s="22"/>
      <c r="F26" s="23"/>
      <c r="G26" s="59"/>
      <c r="H26" s="64"/>
      <c r="I26" s="23"/>
      <c r="J26" s="19"/>
    </row>
    <row r="27" spans="1:10" ht="19.5">
      <c r="A27" s="19"/>
      <c r="B27" s="20"/>
      <c r="C27" s="21"/>
      <c r="D27" s="19"/>
      <c r="E27" s="22"/>
      <c r="F27" s="23"/>
      <c r="G27" s="59"/>
      <c r="H27" s="64"/>
      <c r="I27" s="23"/>
      <c r="J27" s="19"/>
    </row>
    <row r="28" spans="1:10" ht="19.5">
      <c r="A28" s="19"/>
      <c r="B28" s="20"/>
      <c r="C28" s="21"/>
      <c r="D28" s="19"/>
      <c r="E28" s="22"/>
      <c r="F28" s="23"/>
      <c r="G28" s="59"/>
      <c r="H28" s="64"/>
      <c r="I28" s="23"/>
      <c r="J28" s="19"/>
    </row>
    <row r="29" spans="1:10" ht="19.5">
      <c r="A29" s="19"/>
      <c r="B29" s="20"/>
      <c r="C29" s="21"/>
      <c r="D29" s="19"/>
      <c r="E29" s="22"/>
      <c r="F29" s="23"/>
      <c r="G29" s="59"/>
      <c r="H29" s="64"/>
      <c r="I29" s="23"/>
      <c r="J29" s="19"/>
    </row>
    <row r="30" spans="1:10" ht="19.5">
      <c r="A30" s="511" t="s">
        <v>53</v>
      </c>
      <c r="B30" s="512"/>
      <c r="C30" s="512"/>
      <c r="D30" s="512"/>
      <c r="E30" s="512"/>
      <c r="F30" s="512"/>
      <c r="G30" s="512"/>
      <c r="H30" s="512"/>
      <c r="I30" s="512"/>
      <c r="J30" s="513"/>
    </row>
    <row r="31" spans="1:10" ht="19.5">
      <c r="A31" s="514" t="s">
        <v>54</v>
      </c>
      <c r="B31" s="515"/>
      <c r="C31" s="515"/>
      <c r="D31" s="515"/>
      <c r="E31" s="515"/>
      <c r="F31" s="515"/>
      <c r="G31" s="515"/>
      <c r="H31" s="515"/>
      <c r="I31" s="515"/>
      <c r="J31" s="33" t="s">
        <v>55</v>
      </c>
    </row>
    <row r="32" spans="1:10" ht="19.5">
      <c r="A32" s="504" t="s">
        <v>56</v>
      </c>
      <c r="B32" s="505"/>
      <c r="C32" s="505"/>
      <c r="D32" s="505"/>
      <c r="E32" s="505"/>
      <c r="F32" s="505"/>
      <c r="G32" s="505"/>
      <c r="H32" s="505"/>
      <c r="I32" s="505"/>
      <c r="J32" s="33" t="s">
        <v>98</v>
      </c>
    </row>
    <row r="33" spans="1:10" ht="19.5">
      <c r="A33" s="504" t="s">
        <v>87</v>
      </c>
      <c r="B33" s="505"/>
      <c r="C33" s="505"/>
      <c r="D33" s="505"/>
      <c r="E33" s="505"/>
      <c r="F33" s="505"/>
      <c r="G33" s="505"/>
      <c r="H33" s="505"/>
      <c r="I33" s="505"/>
      <c r="J33" s="34"/>
    </row>
    <row r="34" spans="1:10" ht="19.5">
      <c r="A34" s="504" t="s">
        <v>69</v>
      </c>
      <c r="B34" s="505"/>
      <c r="C34" s="505"/>
      <c r="D34" s="505"/>
      <c r="E34" s="505"/>
      <c r="F34" s="505"/>
      <c r="G34" s="505"/>
      <c r="H34" s="505"/>
      <c r="I34" s="505"/>
      <c r="J34" s="35"/>
    </row>
    <row r="35" spans="1:10" ht="19.5">
      <c r="A35" s="504" t="s">
        <v>105</v>
      </c>
      <c r="B35" s="505"/>
      <c r="C35" s="505"/>
      <c r="D35" s="505"/>
      <c r="E35" s="505"/>
      <c r="F35" s="505"/>
      <c r="G35" s="505"/>
      <c r="H35" s="505"/>
      <c r="I35" s="505"/>
      <c r="J35" s="35"/>
    </row>
    <row r="36" spans="1:10" ht="20.25" thickBot="1">
      <c r="A36" s="508" t="s">
        <v>61</v>
      </c>
      <c r="B36" s="509"/>
      <c r="C36" s="509"/>
      <c r="D36" s="509"/>
      <c r="E36" s="509"/>
      <c r="F36" s="509"/>
      <c r="G36" s="509"/>
      <c r="H36" s="509"/>
      <c r="I36" s="509"/>
      <c r="J36" s="36" t="s">
        <v>57</v>
      </c>
    </row>
    <row r="37" spans="1:10" ht="20.25" thickTop="1">
      <c r="A37" s="506" t="s">
        <v>5</v>
      </c>
      <c r="B37" s="506" t="s">
        <v>0</v>
      </c>
      <c r="C37" s="506" t="s">
        <v>1</v>
      </c>
      <c r="D37" s="506" t="s">
        <v>2</v>
      </c>
      <c r="E37" s="510" t="s">
        <v>58</v>
      </c>
      <c r="F37" s="510"/>
      <c r="G37" s="510" t="s">
        <v>59</v>
      </c>
      <c r="H37" s="510"/>
      <c r="I37" s="15" t="s">
        <v>25</v>
      </c>
      <c r="J37" s="506" t="s">
        <v>4</v>
      </c>
    </row>
    <row r="38" spans="1:10" ht="20.25" thickBot="1">
      <c r="A38" s="507"/>
      <c r="B38" s="507"/>
      <c r="C38" s="507"/>
      <c r="D38" s="507"/>
      <c r="E38" s="16" t="s">
        <v>19</v>
      </c>
      <c r="F38" s="16" t="s">
        <v>3</v>
      </c>
      <c r="G38" s="38" t="s">
        <v>19</v>
      </c>
      <c r="H38" s="63" t="s">
        <v>3</v>
      </c>
      <c r="I38" s="16" t="s">
        <v>21</v>
      </c>
      <c r="J38" s="507"/>
    </row>
    <row r="39" spans="1:10" ht="20.25" thickTop="1">
      <c r="A39" s="19"/>
      <c r="B39" s="20"/>
      <c r="C39" s="21"/>
      <c r="D39" s="19"/>
      <c r="E39" s="22"/>
      <c r="F39" s="23"/>
      <c r="G39" s="59"/>
      <c r="H39" s="64"/>
      <c r="I39" s="23"/>
      <c r="J39" s="19"/>
    </row>
    <row r="40" spans="1:10" ht="19.5">
      <c r="A40" s="19"/>
      <c r="B40" s="20"/>
      <c r="C40" s="21"/>
      <c r="D40" s="19"/>
      <c r="E40" s="22"/>
      <c r="F40" s="23"/>
      <c r="G40" s="59"/>
      <c r="H40" s="64"/>
      <c r="I40" s="23"/>
      <c r="J40" s="19"/>
    </row>
    <row r="41" spans="1:10" ht="19.5">
      <c r="A41" s="19"/>
      <c r="B41" s="67" t="s">
        <v>89</v>
      </c>
      <c r="C41" s="21"/>
      <c r="D41" s="19"/>
      <c r="E41" s="22"/>
      <c r="F41" s="23"/>
      <c r="G41" s="25"/>
      <c r="H41" s="24"/>
      <c r="I41" s="23">
        <f>SUM(F10:F26)</f>
        <v>67535.5</v>
      </c>
      <c r="J41" s="19"/>
    </row>
    <row r="42" spans="1:10" ht="19.5">
      <c r="A42" s="19"/>
      <c r="B42" s="67" t="s">
        <v>90</v>
      </c>
      <c r="C42" s="21"/>
      <c r="D42" s="19"/>
      <c r="E42" s="22"/>
      <c r="F42" s="23"/>
      <c r="G42" s="25"/>
      <c r="H42" s="24"/>
      <c r="I42" s="23">
        <f>SUM(H10:H25)</f>
        <v>4209.3</v>
      </c>
      <c r="J42" s="19"/>
    </row>
    <row r="43" spans="1:10" ht="19.5">
      <c r="A43" s="19"/>
      <c r="B43" s="67" t="s">
        <v>91</v>
      </c>
      <c r="C43" s="21"/>
      <c r="D43" s="19"/>
      <c r="E43" s="22"/>
      <c r="F43" s="23"/>
      <c r="G43" s="25"/>
      <c r="H43" s="24"/>
      <c r="I43" s="23">
        <f>SUM(I41:I42)</f>
        <v>71744.8</v>
      </c>
      <c r="J43" s="19"/>
    </row>
    <row r="44" spans="1:10" ht="19.5">
      <c r="A44" s="19"/>
      <c r="B44" s="67" t="s">
        <v>92</v>
      </c>
      <c r="C44" s="21"/>
      <c r="D44" s="19"/>
      <c r="E44" s="22"/>
      <c r="F44" s="23"/>
      <c r="G44" s="25"/>
      <c r="H44" s="24"/>
      <c r="I44" s="23">
        <f>0.3365*I43</f>
        <v>24142.125200000002</v>
      </c>
      <c r="J44" s="19"/>
    </row>
    <row r="45" spans="1:10" ht="19.5">
      <c r="A45" s="19"/>
      <c r="B45" s="67" t="s">
        <v>93</v>
      </c>
      <c r="C45" s="21"/>
      <c r="D45" s="19"/>
      <c r="E45" s="22"/>
      <c r="F45" s="23"/>
      <c r="G45" s="25"/>
      <c r="H45" s="24"/>
      <c r="I45" s="23">
        <v>3000</v>
      </c>
      <c r="J45" s="64"/>
    </row>
    <row r="46" spans="1:10" ht="19.5">
      <c r="A46" s="19"/>
      <c r="B46" s="67" t="s">
        <v>95</v>
      </c>
      <c r="C46" s="21"/>
      <c r="D46" s="19"/>
      <c r="E46" s="22"/>
      <c r="F46" s="23"/>
      <c r="G46" s="25"/>
      <c r="H46" s="24"/>
      <c r="I46" s="23">
        <f>SUM(I43:I45)</f>
        <v>98886.9252</v>
      </c>
      <c r="J46" s="19"/>
    </row>
    <row r="47" spans="1:10" ht="19.5">
      <c r="A47" s="19"/>
      <c r="B47" s="68" t="s">
        <v>94</v>
      </c>
      <c r="C47" s="21"/>
      <c r="D47" s="19"/>
      <c r="E47" s="22"/>
      <c r="F47" s="23"/>
      <c r="G47" s="25"/>
      <c r="H47" s="24"/>
      <c r="I47" s="23">
        <v>98800</v>
      </c>
      <c r="J47" s="19"/>
    </row>
    <row r="48" spans="1:10" ht="19.5">
      <c r="A48" s="19"/>
      <c r="B48" s="20"/>
      <c r="C48" s="21"/>
      <c r="D48" s="19"/>
      <c r="E48" s="22"/>
      <c r="F48" s="23"/>
      <c r="G48" s="59"/>
      <c r="H48" s="64"/>
      <c r="I48" s="23"/>
      <c r="J48" s="19"/>
    </row>
    <row r="49" spans="1:10" ht="19.5">
      <c r="A49" s="19"/>
      <c r="B49" s="20"/>
      <c r="C49" s="21"/>
      <c r="D49" s="19"/>
      <c r="E49" s="22"/>
      <c r="F49" s="23"/>
      <c r="G49" s="59"/>
      <c r="H49" s="64"/>
      <c r="I49" s="23"/>
      <c r="J49" s="19"/>
    </row>
    <row r="50" spans="1:10" ht="19.5">
      <c r="A50" s="19"/>
      <c r="B50" s="20"/>
      <c r="C50" s="21"/>
      <c r="D50" s="19"/>
      <c r="E50" s="22"/>
      <c r="F50" s="23"/>
      <c r="G50" s="59"/>
      <c r="H50" s="64"/>
      <c r="I50" s="23"/>
      <c r="J50" s="19"/>
    </row>
    <row r="51" spans="1:10" ht="19.5">
      <c r="A51" s="19"/>
      <c r="B51" s="20"/>
      <c r="C51" s="21"/>
      <c r="D51" s="19"/>
      <c r="E51" s="22"/>
      <c r="F51" s="23"/>
      <c r="G51" s="59"/>
      <c r="H51" s="64"/>
      <c r="I51" s="23"/>
      <c r="J51" s="19"/>
    </row>
    <row r="52" spans="1:10" ht="19.5">
      <c r="A52" s="19"/>
      <c r="B52" s="20"/>
      <c r="C52" s="21"/>
      <c r="D52" s="19"/>
      <c r="E52" s="22"/>
      <c r="F52" s="23"/>
      <c r="G52" s="59"/>
      <c r="H52" s="64"/>
      <c r="I52" s="23"/>
      <c r="J52" s="19"/>
    </row>
    <row r="53" spans="1:10" ht="19.5">
      <c r="A53" s="19"/>
      <c r="B53" s="20"/>
      <c r="C53" s="21"/>
      <c r="D53" s="19"/>
      <c r="E53" s="22"/>
      <c r="F53" s="23"/>
      <c r="G53" s="59"/>
      <c r="H53" s="64"/>
      <c r="I53" s="23"/>
      <c r="J53" s="19"/>
    </row>
    <row r="54" spans="1:10" ht="19.5">
      <c r="A54" s="19"/>
      <c r="B54" s="20"/>
      <c r="C54" s="21"/>
      <c r="D54" s="19"/>
      <c r="E54" s="22"/>
      <c r="F54" s="23"/>
      <c r="G54" s="59"/>
      <c r="H54" s="64">
        <f>ROUND((G54*C54),2)</f>
        <v>0</v>
      </c>
      <c r="I54" s="23"/>
      <c r="J54" s="19"/>
    </row>
    <row r="55" spans="1:10" ht="19.5">
      <c r="A55" s="19"/>
      <c r="B55" s="19"/>
      <c r="C55" s="21"/>
      <c r="D55" s="19"/>
      <c r="E55" s="22"/>
      <c r="F55" s="23"/>
      <c r="G55" s="59"/>
      <c r="H55" s="64"/>
      <c r="I55" s="23"/>
      <c r="J55" s="19"/>
    </row>
    <row r="56" spans="1:10" ht="19.5">
      <c r="A56" s="13"/>
      <c r="B56" s="26"/>
      <c r="C56" s="27"/>
      <c r="D56" s="26"/>
      <c r="E56" s="28"/>
      <c r="F56" s="29"/>
      <c r="G56" s="61"/>
      <c r="H56" s="65"/>
      <c r="I56" s="29"/>
      <c r="J56" s="13"/>
    </row>
    <row r="57" spans="1:10" ht="19.5">
      <c r="A57" s="13"/>
      <c r="B57" s="13"/>
      <c r="C57" s="31"/>
      <c r="D57" s="13"/>
      <c r="E57" s="28"/>
      <c r="F57" s="29"/>
      <c r="G57" s="61"/>
      <c r="H57" s="65"/>
      <c r="I57" s="29"/>
      <c r="J57" s="13"/>
    </row>
    <row r="58" spans="1:10" ht="19.5">
      <c r="A58" s="13"/>
      <c r="B58" s="13"/>
      <c r="C58" s="31"/>
      <c r="D58" s="13"/>
      <c r="E58" s="28"/>
      <c r="F58" s="29"/>
      <c r="G58" s="61"/>
      <c r="H58" s="65"/>
      <c r="I58" s="29"/>
      <c r="J58" s="13"/>
    </row>
    <row r="59" spans="1:10" ht="19.5">
      <c r="A59" s="13"/>
      <c r="B59" s="13"/>
      <c r="C59" s="31"/>
      <c r="D59" s="13"/>
      <c r="E59" s="28"/>
      <c r="F59" s="29"/>
      <c r="G59" s="61"/>
      <c r="H59" s="65"/>
      <c r="I59" s="29"/>
      <c r="J59" s="13"/>
    </row>
    <row r="60" spans="1:10" ht="19.5">
      <c r="A60" s="13"/>
      <c r="B60" s="13"/>
      <c r="C60" s="31"/>
      <c r="D60" s="13"/>
      <c r="E60" s="28"/>
      <c r="F60" s="29"/>
      <c r="G60" s="61"/>
      <c r="H60" s="65"/>
      <c r="I60" s="29"/>
      <c r="J60" s="13"/>
    </row>
    <row r="61" spans="1:10" ht="19.5">
      <c r="A61" s="13"/>
      <c r="B61" s="13"/>
      <c r="C61" s="31"/>
      <c r="D61" s="13"/>
      <c r="E61" s="28"/>
      <c r="F61" s="29"/>
      <c r="G61" s="61"/>
      <c r="H61" s="65"/>
      <c r="I61" s="29"/>
      <c r="J61" s="13"/>
    </row>
  </sheetData>
  <sheetProtection/>
  <mergeCells count="28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  <mergeCell ref="A30:J30"/>
    <mergeCell ref="A31:I31"/>
    <mergeCell ref="A32:I32"/>
    <mergeCell ref="A33:I33"/>
    <mergeCell ref="A34:I34"/>
    <mergeCell ref="A35:I35"/>
    <mergeCell ref="J37:J38"/>
    <mergeCell ref="A36:I36"/>
    <mergeCell ref="A37:A38"/>
    <mergeCell ref="B37:B38"/>
    <mergeCell ref="C37:C38"/>
    <mergeCell ref="D37:D38"/>
    <mergeCell ref="E37:F37"/>
    <mergeCell ref="G37:H37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8" zoomScaleNormal="75" zoomScaleSheetLayoutView="98" zoomScalePageLayoutView="0" workbookViewId="0" topLeftCell="A19">
      <selection activeCell="I30" sqref="I30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41" customWidth="1"/>
    <col min="8" max="8" width="12.421875" style="14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511" t="s">
        <v>53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 ht="19.5">
      <c r="A2" s="514" t="s">
        <v>54</v>
      </c>
      <c r="B2" s="515"/>
      <c r="C2" s="515"/>
      <c r="D2" s="515"/>
      <c r="E2" s="515"/>
      <c r="F2" s="515"/>
      <c r="G2" s="515"/>
      <c r="H2" s="515"/>
      <c r="I2" s="515"/>
      <c r="J2" s="33" t="s">
        <v>55</v>
      </c>
    </row>
    <row r="3" spans="1:10" ht="19.5">
      <c r="A3" s="504" t="s">
        <v>56</v>
      </c>
      <c r="B3" s="505"/>
      <c r="C3" s="505"/>
      <c r="D3" s="505"/>
      <c r="E3" s="505"/>
      <c r="F3" s="505"/>
      <c r="G3" s="505"/>
      <c r="H3" s="505"/>
      <c r="I3" s="505"/>
      <c r="J3" s="33" t="s">
        <v>62</v>
      </c>
    </row>
    <row r="4" spans="1:10" ht="19.5">
      <c r="A4" s="504" t="s">
        <v>106</v>
      </c>
      <c r="B4" s="505"/>
      <c r="C4" s="505"/>
      <c r="D4" s="505"/>
      <c r="E4" s="505"/>
      <c r="F4" s="505"/>
      <c r="G4" s="505"/>
      <c r="H4" s="505"/>
      <c r="I4" s="505"/>
      <c r="J4" s="34"/>
    </row>
    <row r="5" spans="1:10" ht="19.5">
      <c r="A5" s="504" t="s">
        <v>96</v>
      </c>
      <c r="B5" s="505"/>
      <c r="C5" s="505"/>
      <c r="D5" s="505"/>
      <c r="E5" s="505"/>
      <c r="F5" s="505"/>
      <c r="G5" s="505"/>
      <c r="H5" s="505"/>
      <c r="I5" s="505"/>
      <c r="J5" s="35"/>
    </row>
    <row r="6" spans="1:10" ht="19.5">
      <c r="A6" s="504" t="s">
        <v>105</v>
      </c>
      <c r="B6" s="505"/>
      <c r="C6" s="505"/>
      <c r="D6" s="505"/>
      <c r="E6" s="505"/>
      <c r="F6" s="505"/>
      <c r="G6" s="505"/>
      <c r="H6" s="505"/>
      <c r="I6" s="505"/>
      <c r="J6" s="35"/>
    </row>
    <row r="7" spans="1:10" ht="20.25" thickBot="1">
      <c r="A7" s="508" t="s">
        <v>61</v>
      </c>
      <c r="B7" s="509"/>
      <c r="C7" s="509"/>
      <c r="D7" s="509"/>
      <c r="E7" s="509"/>
      <c r="F7" s="509"/>
      <c r="G7" s="509"/>
      <c r="H7" s="509"/>
      <c r="I7" s="509"/>
      <c r="J7" s="36" t="s">
        <v>57</v>
      </c>
    </row>
    <row r="8" spans="1:10" ht="20.25" thickTop="1">
      <c r="A8" s="506" t="s">
        <v>5</v>
      </c>
      <c r="B8" s="506" t="s">
        <v>0</v>
      </c>
      <c r="C8" s="506" t="s">
        <v>1</v>
      </c>
      <c r="D8" s="506" t="s">
        <v>2</v>
      </c>
      <c r="E8" s="510" t="s">
        <v>58</v>
      </c>
      <c r="F8" s="510"/>
      <c r="G8" s="510" t="s">
        <v>59</v>
      </c>
      <c r="H8" s="510"/>
      <c r="I8" s="15" t="s">
        <v>25</v>
      </c>
      <c r="J8" s="506" t="s">
        <v>4</v>
      </c>
    </row>
    <row r="9" spans="1:10" ht="20.25" thickBot="1">
      <c r="A9" s="507"/>
      <c r="B9" s="507"/>
      <c r="C9" s="507"/>
      <c r="D9" s="507"/>
      <c r="E9" s="16" t="s">
        <v>19</v>
      </c>
      <c r="F9" s="16" t="s">
        <v>3</v>
      </c>
      <c r="G9" s="38" t="s">
        <v>19</v>
      </c>
      <c r="H9" s="16" t="s">
        <v>3</v>
      </c>
      <c r="I9" s="16" t="s">
        <v>21</v>
      </c>
      <c r="J9" s="507"/>
    </row>
    <row r="10" spans="1:10" ht="20.25" thickTop="1">
      <c r="A10" s="17"/>
      <c r="B10" s="39"/>
      <c r="C10" s="17"/>
      <c r="D10" s="17"/>
      <c r="E10" s="18"/>
      <c r="F10" s="17"/>
      <c r="G10" s="40"/>
      <c r="H10" s="17"/>
      <c r="I10" s="17"/>
      <c r="J10" s="17"/>
    </row>
    <row r="11" spans="1:10" ht="19.5">
      <c r="A11" s="19">
        <v>1</v>
      </c>
      <c r="B11" s="20" t="s">
        <v>52</v>
      </c>
      <c r="C11" s="21">
        <v>12.75</v>
      </c>
      <c r="D11" s="19" t="s">
        <v>11</v>
      </c>
      <c r="E11" s="25">
        <v>2130</v>
      </c>
      <c r="F11" s="23">
        <f>C11*E11</f>
        <v>27157.5</v>
      </c>
      <c r="G11" s="22">
        <v>436</v>
      </c>
      <c r="H11" s="24">
        <f>ROUND((G11*C11),2)</f>
        <v>5559</v>
      </c>
      <c r="I11" s="23">
        <f>ROUND((F11+H11),)</f>
        <v>32717</v>
      </c>
      <c r="J11" s="19"/>
    </row>
    <row r="12" spans="1:10" ht="19.5">
      <c r="A12" s="19">
        <v>2</v>
      </c>
      <c r="B12" s="20" t="s">
        <v>48</v>
      </c>
      <c r="C12" s="21">
        <v>2.1</v>
      </c>
      <c r="D12" s="19" t="s">
        <v>11</v>
      </c>
      <c r="E12" s="25">
        <v>671</v>
      </c>
      <c r="F12" s="23">
        <f aca="true" t="shared" si="0" ref="F12:F20">ROUND((C12*E12),2)</f>
        <v>1409.1</v>
      </c>
      <c r="G12" s="25">
        <v>0</v>
      </c>
      <c r="H12" s="24">
        <f aca="true" t="shared" si="1" ref="H12:H20">ROUND((G12*C12),2)</f>
        <v>0</v>
      </c>
      <c r="I12" s="23">
        <f aca="true" t="shared" si="2" ref="I12:I20">ROUND((F12+H12),)</f>
        <v>1409</v>
      </c>
      <c r="J12" s="19"/>
    </row>
    <row r="13" spans="1:10" ht="19.5">
      <c r="A13" s="19">
        <v>3</v>
      </c>
      <c r="B13" s="20" t="s">
        <v>70</v>
      </c>
      <c r="C13" s="21">
        <v>27.6</v>
      </c>
      <c r="D13" s="19" t="s">
        <v>11</v>
      </c>
      <c r="E13" s="22">
        <v>0</v>
      </c>
      <c r="F13" s="23">
        <f t="shared" si="0"/>
        <v>0</v>
      </c>
      <c r="G13" s="22">
        <v>99</v>
      </c>
      <c r="H13" s="24">
        <f t="shared" si="1"/>
        <v>2732.4</v>
      </c>
      <c r="I13" s="23">
        <f t="shared" si="2"/>
        <v>2732</v>
      </c>
      <c r="J13" s="19"/>
    </row>
    <row r="14" spans="1:10" ht="19.5">
      <c r="A14" s="19">
        <v>4</v>
      </c>
      <c r="B14" s="20" t="s">
        <v>108</v>
      </c>
      <c r="C14" s="23">
        <v>188.7</v>
      </c>
      <c r="D14" s="19" t="s">
        <v>26</v>
      </c>
      <c r="E14" s="22">
        <v>16.2</v>
      </c>
      <c r="F14" s="23">
        <f t="shared" si="0"/>
        <v>3056.94</v>
      </c>
      <c r="G14" s="25">
        <v>4.1</v>
      </c>
      <c r="H14" s="24">
        <f t="shared" si="1"/>
        <v>773.67</v>
      </c>
      <c r="I14" s="23">
        <f t="shared" si="2"/>
        <v>3831</v>
      </c>
      <c r="J14" s="19"/>
    </row>
    <row r="15" spans="1:10" ht="19.5">
      <c r="A15" s="19">
        <v>5</v>
      </c>
      <c r="B15" s="20" t="s">
        <v>49</v>
      </c>
      <c r="C15" s="23">
        <v>466.5</v>
      </c>
      <c r="D15" s="19" t="s">
        <v>26</v>
      </c>
      <c r="E15" s="22">
        <v>17.2</v>
      </c>
      <c r="F15" s="23">
        <f>ROUND((C15*E15),2)</f>
        <v>8023.8</v>
      </c>
      <c r="G15" s="25">
        <v>4.1</v>
      </c>
      <c r="H15" s="24">
        <f>ROUND((G15*C15),2)</f>
        <v>1912.65</v>
      </c>
      <c r="I15" s="23">
        <f>ROUND((F15+H15),)</f>
        <v>9936</v>
      </c>
      <c r="J15" s="19"/>
    </row>
    <row r="16" spans="1:10" ht="19.5">
      <c r="A16" s="19">
        <v>6</v>
      </c>
      <c r="B16" s="20" t="s">
        <v>109</v>
      </c>
      <c r="C16" s="23">
        <v>16.38</v>
      </c>
      <c r="D16" s="19" t="s">
        <v>26</v>
      </c>
      <c r="E16" s="22">
        <v>29.91</v>
      </c>
      <c r="F16" s="23">
        <f>ROUND((C16*E16),2)</f>
        <v>489.93</v>
      </c>
      <c r="G16" s="25"/>
      <c r="H16" s="24">
        <f>ROUND((G16*C16),2)</f>
        <v>0</v>
      </c>
      <c r="I16" s="23">
        <f>ROUND((F16+H16),)</f>
        <v>490</v>
      </c>
      <c r="J16" s="19"/>
    </row>
    <row r="17" spans="1:10" ht="19.5">
      <c r="A17" s="19">
        <v>5</v>
      </c>
      <c r="B17" s="20" t="s">
        <v>107</v>
      </c>
      <c r="C17" s="23">
        <v>717</v>
      </c>
      <c r="D17" s="19" t="s">
        <v>26</v>
      </c>
      <c r="E17" s="25">
        <v>16.2</v>
      </c>
      <c r="F17" s="23">
        <f t="shared" si="0"/>
        <v>11615.4</v>
      </c>
      <c r="G17" s="25">
        <v>8.45</v>
      </c>
      <c r="H17" s="24">
        <f t="shared" si="1"/>
        <v>6058.65</v>
      </c>
      <c r="I17" s="23">
        <f t="shared" si="2"/>
        <v>17674</v>
      </c>
      <c r="J17" s="19"/>
    </row>
    <row r="18" spans="1:10" ht="19.5">
      <c r="A18" s="19">
        <v>6</v>
      </c>
      <c r="B18" s="20" t="s">
        <v>50</v>
      </c>
      <c r="C18" s="21">
        <v>28.3</v>
      </c>
      <c r="D18" s="19" t="s">
        <v>27</v>
      </c>
      <c r="E18" s="22">
        <v>297.5</v>
      </c>
      <c r="F18" s="23">
        <f t="shared" si="0"/>
        <v>8419.25</v>
      </c>
      <c r="G18" s="25">
        <v>123</v>
      </c>
      <c r="H18" s="24">
        <f t="shared" si="1"/>
        <v>3480.9</v>
      </c>
      <c r="I18" s="23">
        <f t="shared" si="2"/>
        <v>11900</v>
      </c>
      <c r="J18" s="19"/>
    </row>
    <row r="19" spans="1:10" ht="19.5">
      <c r="A19" s="19">
        <v>7</v>
      </c>
      <c r="B19" s="20" t="s">
        <v>86</v>
      </c>
      <c r="C19" s="21">
        <v>187</v>
      </c>
      <c r="D19" s="19" t="s">
        <v>12</v>
      </c>
      <c r="E19" s="22">
        <v>106</v>
      </c>
      <c r="F19" s="23">
        <f>ROUND((C19*E19),2)</f>
        <v>19822</v>
      </c>
      <c r="G19" s="25">
        <v>115</v>
      </c>
      <c r="H19" s="24">
        <f>ROUND((G19*C19),2)</f>
        <v>21505</v>
      </c>
      <c r="I19" s="23">
        <f t="shared" si="2"/>
        <v>41327</v>
      </c>
      <c r="J19" s="19"/>
    </row>
    <row r="20" spans="1:10" ht="19.5">
      <c r="A20" s="19">
        <v>10</v>
      </c>
      <c r="B20" s="20" t="s">
        <v>51</v>
      </c>
      <c r="C20" s="21">
        <v>57</v>
      </c>
      <c r="D20" s="19" t="s">
        <v>12</v>
      </c>
      <c r="E20" s="22">
        <v>30</v>
      </c>
      <c r="F20" s="23">
        <f t="shared" si="0"/>
        <v>1710</v>
      </c>
      <c r="G20" s="25">
        <v>35</v>
      </c>
      <c r="H20" s="24">
        <f t="shared" si="1"/>
        <v>1995</v>
      </c>
      <c r="I20" s="23">
        <f t="shared" si="2"/>
        <v>3705</v>
      </c>
      <c r="J20" s="19"/>
    </row>
    <row r="21" spans="1:10" ht="19.5">
      <c r="A21" s="19"/>
      <c r="B21" s="20"/>
      <c r="C21" s="21"/>
      <c r="D21" s="19"/>
      <c r="E21" s="22"/>
      <c r="F21" s="23"/>
      <c r="G21" s="25"/>
      <c r="H21" s="24"/>
      <c r="I21" s="23"/>
      <c r="J21" s="19"/>
    </row>
    <row r="22" spans="1:10" ht="19.5">
      <c r="A22" s="19"/>
      <c r="B22" s="20"/>
      <c r="C22" s="21"/>
      <c r="D22" s="19"/>
      <c r="E22" s="22"/>
      <c r="F22" s="23"/>
      <c r="G22" s="25"/>
      <c r="H22" s="24"/>
      <c r="I22" s="23"/>
      <c r="J22" s="19"/>
    </row>
    <row r="23" spans="1:10" ht="19.5">
      <c r="A23" s="19"/>
      <c r="B23" s="67" t="s">
        <v>89</v>
      </c>
      <c r="C23" s="21"/>
      <c r="D23" s="19"/>
      <c r="E23" s="22"/>
      <c r="F23" s="23"/>
      <c r="G23" s="25"/>
      <c r="H23" s="24"/>
      <c r="I23" s="23">
        <f>SUM(F11:F20)</f>
        <v>81703.92</v>
      </c>
      <c r="J23" s="19"/>
    </row>
    <row r="24" spans="1:10" ht="19.5">
      <c r="A24" s="19"/>
      <c r="B24" s="67" t="s">
        <v>90</v>
      </c>
      <c r="C24" s="21"/>
      <c r="D24" s="19"/>
      <c r="E24" s="22"/>
      <c r="F24" s="23"/>
      <c r="G24" s="25"/>
      <c r="H24" s="24"/>
      <c r="I24" s="23">
        <f>SUM(H11:H20)</f>
        <v>44017.270000000004</v>
      </c>
      <c r="J24" s="19"/>
    </row>
    <row r="25" spans="1:10" ht="19.5">
      <c r="A25" s="19"/>
      <c r="B25" s="67" t="s">
        <v>91</v>
      </c>
      <c r="C25" s="21"/>
      <c r="D25" s="19"/>
      <c r="E25" s="22"/>
      <c r="F25" s="23"/>
      <c r="G25" s="25"/>
      <c r="H25" s="24"/>
      <c r="I25" s="23">
        <f>SUM(I23:I24)</f>
        <v>125721.19</v>
      </c>
      <c r="J25" s="19"/>
    </row>
    <row r="26" spans="1:10" ht="19.5">
      <c r="A26" s="19"/>
      <c r="B26" s="67" t="s">
        <v>92</v>
      </c>
      <c r="C26" s="21"/>
      <c r="D26" s="19"/>
      <c r="E26" s="22"/>
      <c r="F26" s="23"/>
      <c r="G26" s="25"/>
      <c r="H26" s="24"/>
      <c r="I26" s="23">
        <f>0.3365*I25</f>
        <v>42305.180435</v>
      </c>
      <c r="J26" s="19"/>
    </row>
    <row r="27" spans="1:10" ht="19.5">
      <c r="A27" s="19"/>
      <c r="B27" s="67" t="s">
        <v>93</v>
      </c>
      <c r="C27" s="21"/>
      <c r="D27" s="19"/>
      <c r="E27" s="22"/>
      <c r="F27" s="23"/>
      <c r="G27" s="25"/>
      <c r="H27" s="24"/>
      <c r="I27" s="23">
        <v>3000</v>
      </c>
      <c r="J27" s="19"/>
    </row>
    <row r="28" spans="1:10" ht="19.5">
      <c r="A28" s="19"/>
      <c r="B28" s="67" t="s">
        <v>95</v>
      </c>
      <c r="C28" s="21"/>
      <c r="D28" s="19"/>
      <c r="E28" s="22"/>
      <c r="F28" s="23"/>
      <c r="G28" s="25"/>
      <c r="H28" s="24"/>
      <c r="I28" s="23">
        <f>SUM(I25:I27)</f>
        <v>171026.370435</v>
      </c>
      <c r="J28" s="19"/>
    </row>
    <row r="29" spans="1:10" ht="19.5">
      <c r="A29" s="19"/>
      <c r="B29" s="68" t="s">
        <v>94</v>
      </c>
      <c r="C29" s="21"/>
      <c r="D29" s="19"/>
      <c r="E29" s="22"/>
      <c r="F29" s="23"/>
      <c r="G29" s="25"/>
      <c r="H29" s="24"/>
      <c r="I29" s="23">
        <v>171000</v>
      </c>
      <c r="J29" s="19"/>
    </row>
    <row r="30" spans="1:10" ht="19.5">
      <c r="A30" s="19"/>
      <c r="B30" s="20"/>
      <c r="C30" s="21"/>
      <c r="D30" s="19"/>
      <c r="E30" s="22"/>
      <c r="F30" s="23"/>
      <c r="G30" s="25"/>
      <c r="H30" s="24"/>
      <c r="I30" s="23"/>
      <c r="J30" s="19"/>
    </row>
    <row r="31" spans="1:10" ht="19.5">
      <c r="A31" s="19"/>
      <c r="B31" s="20"/>
      <c r="C31" s="21"/>
      <c r="D31" s="19"/>
      <c r="E31" s="22"/>
      <c r="F31" s="23"/>
      <c r="G31" s="25"/>
      <c r="H31" s="24"/>
      <c r="I31" s="23"/>
      <c r="J31" s="19"/>
    </row>
    <row r="32" spans="1:10" ht="19.5">
      <c r="A32" s="13"/>
      <c r="B32" s="26"/>
      <c r="C32" s="27"/>
      <c r="D32" s="26"/>
      <c r="E32" s="28"/>
      <c r="F32" s="29"/>
      <c r="G32" s="32"/>
      <c r="H32" s="30"/>
      <c r="I32" s="29"/>
      <c r="J32" s="13"/>
    </row>
    <row r="33" spans="1:10" ht="19.5">
      <c r="A33" s="13"/>
      <c r="B33" s="13"/>
      <c r="C33" s="31"/>
      <c r="D33" s="13"/>
      <c r="E33" s="28"/>
      <c r="F33" s="29"/>
      <c r="G33" s="32"/>
      <c r="H33" s="30"/>
      <c r="I33" s="29"/>
      <c r="J33" s="13"/>
    </row>
    <row r="34" spans="1:10" ht="19.5">
      <c r="A34" s="13"/>
      <c r="B34" s="13"/>
      <c r="C34" s="31"/>
      <c r="D34" s="13"/>
      <c r="E34" s="28"/>
      <c r="F34" s="29"/>
      <c r="G34" s="32"/>
      <c r="H34" s="30"/>
      <c r="I34" s="29"/>
      <c r="J34" s="13"/>
    </row>
    <row r="35" spans="1:10" ht="19.5">
      <c r="A35" s="13"/>
      <c r="B35" s="13"/>
      <c r="C35" s="31"/>
      <c r="D35" s="13"/>
      <c r="E35" s="28"/>
      <c r="F35" s="29"/>
      <c r="G35" s="32"/>
      <c r="H35" s="30"/>
      <c r="I35" s="29"/>
      <c r="J35" s="13"/>
    </row>
    <row r="36" spans="1:10" ht="19.5">
      <c r="A36" s="13"/>
      <c r="B36" s="13"/>
      <c r="C36" s="31"/>
      <c r="D36" s="13"/>
      <c r="E36" s="28"/>
      <c r="F36" s="29"/>
      <c r="G36" s="32"/>
      <c r="H36" s="30"/>
      <c r="I36" s="29"/>
      <c r="J36" s="13"/>
    </row>
    <row r="37" spans="1:10" ht="19.5">
      <c r="A37" s="13"/>
      <c r="B37" s="13"/>
      <c r="C37" s="31"/>
      <c r="D37" s="13"/>
      <c r="E37" s="28"/>
      <c r="F37" s="29"/>
      <c r="G37" s="32"/>
      <c r="H37" s="30"/>
      <c r="I37" s="29"/>
      <c r="J37" s="13"/>
    </row>
  </sheetData>
  <sheetProtection/>
  <mergeCells count="14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view="pageBreakPreview" zoomScale="98" zoomScaleNormal="75" zoomScaleSheetLayoutView="98" zoomScalePageLayoutView="0" workbookViewId="0" topLeftCell="A4">
      <selection activeCell="G28" sqref="G28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41" customWidth="1"/>
    <col min="8" max="8" width="12.421875" style="14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511" t="s">
        <v>53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 ht="19.5">
      <c r="A2" s="514" t="s">
        <v>54</v>
      </c>
      <c r="B2" s="515"/>
      <c r="C2" s="515"/>
      <c r="D2" s="515"/>
      <c r="E2" s="515"/>
      <c r="F2" s="515"/>
      <c r="G2" s="515"/>
      <c r="H2" s="515"/>
      <c r="I2" s="515"/>
      <c r="J2" s="33" t="s">
        <v>55</v>
      </c>
    </row>
    <row r="3" spans="1:10" ht="19.5">
      <c r="A3" s="504" t="s">
        <v>56</v>
      </c>
      <c r="B3" s="505"/>
      <c r="C3" s="505"/>
      <c r="D3" s="505"/>
      <c r="E3" s="505"/>
      <c r="F3" s="505"/>
      <c r="G3" s="505"/>
      <c r="H3" s="505"/>
      <c r="I3" s="505"/>
      <c r="J3" s="33" t="s">
        <v>62</v>
      </c>
    </row>
    <row r="4" spans="1:10" ht="19.5">
      <c r="A4" s="504" t="s">
        <v>60</v>
      </c>
      <c r="B4" s="505"/>
      <c r="C4" s="505"/>
      <c r="D4" s="505"/>
      <c r="E4" s="505"/>
      <c r="F4" s="505"/>
      <c r="G4" s="505"/>
      <c r="H4" s="505"/>
      <c r="I4" s="505"/>
      <c r="J4" s="34"/>
    </row>
    <row r="5" spans="1:10" ht="19.5">
      <c r="A5" s="504" t="s">
        <v>69</v>
      </c>
      <c r="B5" s="505"/>
      <c r="C5" s="505"/>
      <c r="D5" s="505"/>
      <c r="E5" s="505"/>
      <c r="F5" s="505"/>
      <c r="G5" s="505"/>
      <c r="H5" s="505"/>
      <c r="I5" s="505"/>
      <c r="J5" s="35"/>
    </row>
    <row r="6" spans="1:10" ht="19.5">
      <c r="A6" s="504" t="s">
        <v>105</v>
      </c>
      <c r="B6" s="505"/>
      <c r="C6" s="505"/>
      <c r="D6" s="505"/>
      <c r="E6" s="505"/>
      <c r="F6" s="505"/>
      <c r="G6" s="505"/>
      <c r="H6" s="505"/>
      <c r="I6" s="505"/>
      <c r="J6" s="35"/>
    </row>
    <row r="7" spans="1:10" ht="20.25" thickBot="1">
      <c r="A7" s="508" t="s">
        <v>61</v>
      </c>
      <c r="B7" s="509"/>
      <c r="C7" s="509"/>
      <c r="D7" s="509"/>
      <c r="E7" s="509"/>
      <c r="F7" s="509"/>
      <c r="G7" s="509"/>
      <c r="H7" s="509"/>
      <c r="I7" s="509"/>
      <c r="J7" s="36" t="s">
        <v>57</v>
      </c>
    </row>
    <row r="8" spans="1:10" ht="20.25" thickTop="1">
      <c r="A8" s="506" t="s">
        <v>5</v>
      </c>
      <c r="B8" s="506" t="s">
        <v>0</v>
      </c>
      <c r="C8" s="506" t="s">
        <v>1</v>
      </c>
      <c r="D8" s="506" t="s">
        <v>2</v>
      </c>
      <c r="E8" s="510" t="s">
        <v>58</v>
      </c>
      <c r="F8" s="510"/>
      <c r="G8" s="510" t="s">
        <v>59</v>
      </c>
      <c r="H8" s="510"/>
      <c r="I8" s="15" t="s">
        <v>25</v>
      </c>
      <c r="J8" s="506" t="s">
        <v>4</v>
      </c>
    </row>
    <row r="9" spans="1:10" ht="20.25" thickBot="1">
      <c r="A9" s="507"/>
      <c r="B9" s="507"/>
      <c r="C9" s="507"/>
      <c r="D9" s="507"/>
      <c r="E9" s="16" t="s">
        <v>19</v>
      </c>
      <c r="F9" s="16" t="s">
        <v>3</v>
      </c>
      <c r="G9" s="38" t="s">
        <v>19</v>
      </c>
      <c r="H9" s="16" t="s">
        <v>3</v>
      </c>
      <c r="I9" s="16" t="s">
        <v>21</v>
      </c>
      <c r="J9" s="507"/>
    </row>
    <row r="10" spans="1:10" ht="20.25" thickTop="1">
      <c r="A10" s="17"/>
      <c r="B10" s="39"/>
      <c r="C10" s="17"/>
      <c r="D10" s="17"/>
      <c r="E10" s="18"/>
      <c r="F10" s="17"/>
      <c r="G10" s="40"/>
      <c r="H10" s="17"/>
      <c r="I10" s="17"/>
      <c r="J10" s="17"/>
    </row>
    <row r="11" spans="1:10" ht="19.5">
      <c r="A11" s="19">
        <v>1</v>
      </c>
      <c r="B11" s="20" t="s">
        <v>52</v>
      </c>
      <c r="C11" s="21">
        <v>19.2</v>
      </c>
      <c r="D11" s="19" t="s">
        <v>11</v>
      </c>
      <c r="E11" s="25">
        <v>2130</v>
      </c>
      <c r="F11" s="23">
        <f>C11*E11</f>
        <v>40896</v>
      </c>
      <c r="G11" s="22">
        <v>436</v>
      </c>
      <c r="H11" s="24">
        <f>ROUND((G11*C11),2)</f>
        <v>8371.2</v>
      </c>
      <c r="I11" s="23">
        <f>ROUND((F11+H11),)</f>
        <v>49267</v>
      </c>
      <c r="J11" s="19"/>
    </row>
    <row r="12" spans="1:10" ht="19.5">
      <c r="A12" s="19">
        <v>2</v>
      </c>
      <c r="B12" s="20" t="s">
        <v>48</v>
      </c>
      <c r="C12" s="21">
        <v>3.2</v>
      </c>
      <c r="D12" s="19" t="s">
        <v>11</v>
      </c>
      <c r="E12" s="25">
        <v>671</v>
      </c>
      <c r="F12" s="23">
        <f aca="true" t="shared" si="0" ref="F12:F20">C12*E12</f>
        <v>2147.2000000000003</v>
      </c>
      <c r="G12" s="25">
        <v>0</v>
      </c>
      <c r="H12" s="24">
        <f aca="true" t="shared" si="1" ref="H12:H20">ROUND((G12*C12),2)</f>
        <v>0</v>
      </c>
      <c r="I12" s="23">
        <f aca="true" t="shared" si="2" ref="I12:I20">ROUND((F12+H12),)</f>
        <v>2147</v>
      </c>
      <c r="J12" s="19"/>
    </row>
    <row r="13" spans="1:10" ht="19.5">
      <c r="A13" s="19">
        <v>3</v>
      </c>
      <c r="B13" s="20" t="s">
        <v>70</v>
      </c>
      <c r="C13" s="21">
        <v>41.6</v>
      </c>
      <c r="D13" s="19" t="s">
        <v>11</v>
      </c>
      <c r="E13" s="22">
        <v>0</v>
      </c>
      <c r="F13" s="23">
        <f t="shared" si="0"/>
        <v>0</v>
      </c>
      <c r="G13" s="22">
        <v>99</v>
      </c>
      <c r="H13" s="24">
        <f t="shared" si="1"/>
        <v>4118.4</v>
      </c>
      <c r="I13" s="23">
        <f t="shared" si="2"/>
        <v>4118</v>
      </c>
      <c r="J13" s="19"/>
    </row>
    <row r="14" spans="1:10" ht="19.5">
      <c r="A14" s="19">
        <v>4</v>
      </c>
      <c r="B14" s="20" t="s">
        <v>108</v>
      </c>
      <c r="C14" s="23">
        <v>284.1</v>
      </c>
      <c r="D14" s="19" t="s">
        <v>26</v>
      </c>
      <c r="E14" s="22">
        <f>'[1]ข้อมูลดิบ'!$G$19/1000</f>
        <v>21.45471</v>
      </c>
      <c r="F14" s="23">
        <f t="shared" si="0"/>
        <v>6095.283111</v>
      </c>
      <c r="G14" s="25">
        <v>4.1</v>
      </c>
      <c r="H14" s="24">
        <f t="shared" si="1"/>
        <v>1164.81</v>
      </c>
      <c r="I14" s="23">
        <f t="shared" si="2"/>
        <v>7260</v>
      </c>
      <c r="J14" s="19"/>
    </row>
    <row r="15" spans="1:10" ht="19.5">
      <c r="A15" s="19">
        <v>5</v>
      </c>
      <c r="B15" s="20" t="s">
        <v>49</v>
      </c>
      <c r="C15" s="23">
        <v>702.5</v>
      </c>
      <c r="D15" s="19" t="s">
        <v>26</v>
      </c>
      <c r="E15" s="22">
        <f>'[1]ข้อมูลดิบ'!$G$20/1000</f>
        <v>20.178099999999997</v>
      </c>
      <c r="F15" s="23">
        <f t="shared" si="0"/>
        <v>14175.115249999997</v>
      </c>
      <c r="G15" s="25">
        <v>4.1</v>
      </c>
      <c r="H15" s="24">
        <f t="shared" si="1"/>
        <v>2880.25</v>
      </c>
      <c r="I15" s="23">
        <f t="shared" si="2"/>
        <v>17055</v>
      </c>
      <c r="J15" s="19"/>
    </row>
    <row r="16" spans="1:10" ht="19.5">
      <c r="A16" s="19" t="s">
        <v>110</v>
      </c>
      <c r="B16" s="20" t="s">
        <v>109</v>
      </c>
      <c r="C16" s="23">
        <v>24.66</v>
      </c>
      <c r="D16" s="19" t="s">
        <v>26</v>
      </c>
      <c r="E16" s="22">
        <v>29.91</v>
      </c>
      <c r="F16" s="23">
        <f t="shared" si="0"/>
        <v>737.5806</v>
      </c>
      <c r="G16" s="25"/>
      <c r="H16" s="24">
        <f t="shared" si="1"/>
        <v>0</v>
      </c>
      <c r="I16" s="23">
        <f t="shared" si="2"/>
        <v>738</v>
      </c>
      <c r="J16" s="19"/>
    </row>
    <row r="17" spans="1:10" ht="19.5">
      <c r="A17" s="19">
        <v>5</v>
      </c>
      <c r="B17" s="20" t="s">
        <v>107</v>
      </c>
      <c r="C17" s="23">
        <v>1079</v>
      </c>
      <c r="D17" s="19" t="s">
        <v>26</v>
      </c>
      <c r="E17" s="25">
        <f>'[1]ข้อมูลดิบ'!$G$24/1000</f>
        <v>19.20502</v>
      </c>
      <c r="F17" s="23">
        <f t="shared" si="0"/>
        <v>20722.21658</v>
      </c>
      <c r="G17" s="25">
        <v>8.45</v>
      </c>
      <c r="H17" s="24">
        <f t="shared" si="1"/>
        <v>9117.55</v>
      </c>
      <c r="I17" s="23">
        <f t="shared" si="2"/>
        <v>29840</v>
      </c>
      <c r="J17" s="19"/>
    </row>
    <row r="18" spans="1:10" ht="19.5">
      <c r="A18" s="19">
        <v>6</v>
      </c>
      <c r="B18" s="20" t="s">
        <v>50</v>
      </c>
      <c r="C18" s="21">
        <v>42.6</v>
      </c>
      <c r="D18" s="19" t="s">
        <v>27</v>
      </c>
      <c r="E18" s="22">
        <v>297.5</v>
      </c>
      <c r="F18" s="23">
        <f t="shared" si="0"/>
        <v>12673.5</v>
      </c>
      <c r="G18" s="25">
        <v>123</v>
      </c>
      <c r="H18" s="24">
        <f t="shared" si="1"/>
        <v>5239.8</v>
      </c>
      <c r="I18" s="23">
        <f t="shared" si="2"/>
        <v>17913</v>
      </c>
      <c r="J18" s="19"/>
    </row>
    <row r="19" spans="1:10" ht="19.5">
      <c r="A19" s="19">
        <v>7</v>
      </c>
      <c r="B19" s="20" t="s">
        <v>88</v>
      </c>
      <c r="C19" s="21">
        <v>281</v>
      </c>
      <c r="D19" s="19" t="s">
        <v>12</v>
      </c>
      <c r="E19" s="22">
        <v>106</v>
      </c>
      <c r="F19" s="23">
        <f t="shared" si="0"/>
        <v>29786</v>
      </c>
      <c r="G19" s="25">
        <v>115</v>
      </c>
      <c r="H19" s="24">
        <f t="shared" si="1"/>
        <v>32315</v>
      </c>
      <c r="I19" s="23">
        <f t="shared" si="2"/>
        <v>62101</v>
      </c>
      <c r="J19" s="19"/>
    </row>
    <row r="20" spans="1:10" ht="19.5">
      <c r="A20" s="19">
        <v>8</v>
      </c>
      <c r="B20" s="20" t="s">
        <v>51</v>
      </c>
      <c r="C20" s="21">
        <v>85</v>
      </c>
      <c r="D20" s="19" t="s">
        <v>12</v>
      </c>
      <c r="E20" s="22">
        <v>30</v>
      </c>
      <c r="F20" s="23">
        <f t="shared" si="0"/>
        <v>2550</v>
      </c>
      <c r="G20" s="25">
        <v>35</v>
      </c>
      <c r="H20" s="24">
        <f t="shared" si="1"/>
        <v>2975</v>
      </c>
      <c r="I20" s="23">
        <f t="shared" si="2"/>
        <v>5525</v>
      </c>
      <c r="J20" s="19"/>
    </row>
    <row r="21" spans="1:10" ht="19.5">
      <c r="A21" s="19"/>
      <c r="B21" s="20"/>
      <c r="C21" s="21"/>
      <c r="D21" s="19"/>
      <c r="E21" s="22"/>
      <c r="F21" s="23"/>
      <c r="G21" s="25"/>
      <c r="H21" s="24"/>
      <c r="I21" s="23"/>
      <c r="J21" s="19"/>
    </row>
    <row r="22" spans="1:10" ht="19.5">
      <c r="A22" s="19"/>
      <c r="B22" s="67" t="s">
        <v>89</v>
      </c>
      <c r="C22" s="21"/>
      <c r="D22" s="19"/>
      <c r="E22" s="22"/>
      <c r="F22" s="23"/>
      <c r="G22" s="25"/>
      <c r="H22" s="24"/>
      <c r="I22" s="23">
        <f>SUM(F11:F20)</f>
        <v>129782.89554099999</v>
      </c>
      <c r="J22" s="19"/>
    </row>
    <row r="23" spans="1:10" ht="19.5">
      <c r="A23" s="19"/>
      <c r="B23" s="67" t="s">
        <v>90</v>
      </c>
      <c r="C23" s="21"/>
      <c r="D23" s="19"/>
      <c r="E23" s="22"/>
      <c r="F23" s="23"/>
      <c r="G23" s="25"/>
      <c r="H23" s="24"/>
      <c r="I23" s="23">
        <f>SUM(H11:H20)</f>
        <v>66182.01</v>
      </c>
      <c r="J23" s="19"/>
    </row>
    <row r="24" spans="1:10" ht="19.5">
      <c r="A24" s="19"/>
      <c r="B24" s="67" t="s">
        <v>91</v>
      </c>
      <c r="C24" s="21"/>
      <c r="D24" s="19"/>
      <c r="E24" s="22"/>
      <c r="F24" s="23"/>
      <c r="G24" s="25"/>
      <c r="H24" s="24"/>
      <c r="I24" s="23">
        <f>SUM(I22:I23)</f>
        <v>195964.905541</v>
      </c>
      <c r="J24" s="19"/>
    </row>
    <row r="25" spans="1:10" ht="19.5">
      <c r="A25" s="19"/>
      <c r="B25" s="67" t="s">
        <v>92</v>
      </c>
      <c r="C25" s="21"/>
      <c r="D25" s="19"/>
      <c r="E25" s="22"/>
      <c r="F25" s="23"/>
      <c r="G25" s="25"/>
      <c r="H25" s="24"/>
      <c r="I25" s="23">
        <f>0.3365*I24</f>
        <v>65942.1907145465</v>
      </c>
      <c r="J25" s="19"/>
    </row>
    <row r="26" spans="1:10" ht="19.5">
      <c r="A26" s="19"/>
      <c r="B26" s="67" t="s">
        <v>93</v>
      </c>
      <c r="C26" s="21"/>
      <c r="D26" s="19"/>
      <c r="E26" s="22"/>
      <c r="F26" s="23"/>
      <c r="G26" s="25"/>
      <c r="H26" s="24"/>
      <c r="I26" s="23">
        <v>3000</v>
      </c>
      <c r="J26" s="19"/>
    </row>
    <row r="27" spans="1:10" ht="19.5">
      <c r="A27" s="19"/>
      <c r="B27" s="67" t="s">
        <v>95</v>
      </c>
      <c r="C27" s="21"/>
      <c r="D27" s="19"/>
      <c r="E27" s="22"/>
      <c r="F27" s="23"/>
      <c r="G27" s="25"/>
      <c r="H27" s="24"/>
      <c r="I27" s="23">
        <f>SUM(I24:I26)</f>
        <v>264907.0962555465</v>
      </c>
      <c r="J27" s="19"/>
    </row>
    <row r="28" spans="1:10" ht="19.5">
      <c r="A28" s="19"/>
      <c r="B28" s="68" t="s">
        <v>94</v>
      </c>
      <c r="C28" s="21"/>
      <c r="D28" s="19"/>
      <c r="E28" s="22"/>
      <c r="F28" s="23"/>
      <c r="G28" s="25"/>
      <c r="H28" s="24"/>
      <c r="I28" s="23"/>
      <c r="J28" s="19"/>
    </row>
    <row r="29" spans="1:10" ht="19.5">
      <c r="A29" s="19"/>
      <c r="B29" s="20"/>
      <c r="C29" s="21"/>
      <c r="D29" s="19"/>
      <c r="E29" s="22"/>
      <c r="F29" s="23"/>
      <c r="G29" s="25"/>
      <c r="H29" s="24"/>
      <c r="I29" s="23"/>
      <c r="J29" s="19"/>
    </row>
    <row r="30" spans="1:10" ht="19.5">
      <c r="A30" s="19"/>
      <c r="B30" s="20"/>
      <c r="C30" s="21"/>
      <c r="D30" s="19"/>
      <c r="E30" s="22"/>
      <c r="F30" s="23"/>
      <c r="G30" s="25"/>
      <c r="H30" s="24"/>
      <c r="I30" s="23"/>
      <c r="J30" s="19"/>
    </row>
    <row r="31" spans="1:10" ht="19.5">
      <c r="A31" s="13"/>
      <c r="B31" s="26"/>
      <c r="C31" s="27"/>
      <c r="D31" s="26"/>
      <c r="E31" s="28"/>
      <c r="F31" s="29"/>
      <c r="G31" s="32"/>
      <c r="H31" s="30"/>
      <c r="I31" s="29"/>
      <c r="J31" s="13"/>
    </row>
    <row r="32" spans="1:10" ht="19.5">
      <c r="A32" s="13"/>
      <c r="B32" s="13"/>
      <c r="C32" s="31"/>
      <c r="D32" s="13"/>
      <c r="E32" s="28"/>
      <c r="F32" s="29"/>
      <c r="G32" s="32"/>
      <c r="H32" s="30"/>
      <c r="I32" s="29"/>
      <c r="J32" s="13"/>
    </row>
    <row r="33" spans="1:10" ht="19.5">
      <c r="A33" s="13"/>
      <c r="B33" s="13"/>
      <c r="C33" s="31"/>
      <c r="D33" s="13"/>
      <c r="E33" s="28"/>
      <c r="F33" s="29"/>
      <c r="G33" s="32"/>
      <c r="H33" s="30"/>
      <c r="I33" s="29"/>
      <c r="J33" s="13"/>
    </row>
    <row r="34" spans="1:10" ht="19.5">
      <c r="A34" s="13"/>
      <c r="B34" s="13"/>
      <c r="C34" s="31"/>
      <c r="D34" s="13"/>
      <c r="E34" s="28"/>
      <c r="F34" s="29"/>
      <c r="G34" s="32"/>
      <c r="H34" s="30"/>
      <c r="I34" s="29"/>
      <c r="J34" s="13"/>
    </row>
    <row r="35" spans="1:10" ht="19.5">
      <c r="A35" s="13"/>
      <c r="B35" s="13"/>
      <c r="C35" s="31"/>
      <c r="D35" s="13"/>
      <c r="E35" s="28"/>
      <c r="F35" s="29"/>
      <c r="G35" s="32"/>
      <c r="H35" s="30"/>
      <c r="I35" s="29"/>
      <c r="J35" s="13"/>
    </row>
    <row r="36" spans="1:10" ht="19.5">
      <c r="A36" s="13"/>
      <c r="B36" s="13"/>
      <c r="C36" s="31"/>
      <c r="D36" s="13"/>
      <c r="E36" s="28"/>
      <c r="F36" s="29"/>
      <c r="G36" s="32"/>
      <c r="H36" s="30"/>
      <c r="I36" s="29"/>
      <c r="J36" s="13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P'G</cp:lastModifiedBy>
  <cp:lastPrinted>2019-03-15T07:37:56Z</cp:lastPrinted>
  <dcterms:created xsi:type="dcterms:W3CDTF">2002-12-17T04:38:27Z</dcterms:created>
  <dcterms:modified xsi:type="dcterms:W3CDTF">2019-03-27T06:53:39Z</dcterms:modified>
  <cp:category/>
  <cp:version/>
  <cp:contentType/>
  <cp:contentStatus/>
</cp:coreProperties>
</file>