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4295" windowHeight="4380" tabRatio="696" activeTab="0"/>
  </bookViews>
  <sheets>
    <sheet name="แบบสรุปราคากลาง" sheetId="1" r:id="rId1"/>
    <sheet name="ค่าวัสดุและดำเนินการ" sheetId="2" r:id="rId2"/>
    <sheet name="ราคาต่อหน่วย" sheetId="3" r:id="rId3"/>
    <sheet name="เสนอราคา" sheetId="4" r:id="rId4"/>
  </sheets>
  <definedNames>
    <definedName name="_xlnm.Print_Area" localSheetId="1">'ค่าวัสดุและดำเนินการ'!$A$1:$L$34</definedName>
    <definedName name="_xlnm.Print_Area" localSheetId="0">'แบบสรุปราคากลาง'!$A$1:$N$64</definedName>
    <definedName name="_xlnm.Print_Area" localSheetId="2">'ราคาต่อหน่วย'!$A$1:$L$44</definedName>
    <definedName name="_xlnm.Print_Area" localSheetId="3">'เสนอราคา'!$A$1:$N$42</definedName>
    <definedName name="_xlnm.Print_Titles" localSheetId="0">'แบบสรุปราคากลาง'!$1:$8</definedName>
  </definedNames>
  <calcPr fullCalcOnLoad="1"/>
</workbook>
</file>

<file path=xl/comments3.xml><?xml version="1.0" encoding="utf-8"?>
<comments xmlns="http://schemas.openxmlformats.org/spreadsheetml/2006/main">
  <authors>
    <author>D</author>
    <author>P'G</author>
  </authors>
  <commentList>
    <comment ref="E28" authorId="0">
      <text>
        <r>
          <rPr>
            <sz val="8"/>
            <rFont val="Tahoma"/>
            <family val="2"/>
          </rPr>
          <t xml:space="preserve">ตารางที่2 ปริมาณAC เป็นเปอร์เซ็นต์โดยน้ำหนักวัสดุ
เลือกวัสดุ หินปูน ชั้นผิวทาง
=5.2/100
</t>
        </r>
      </text>
    </comment>
    <comment ref="G31" authorId="0">
      <text>
        <r>
          <rPr>
            <sz val="8"/>
            <rFont val="Tahoma"/>
            <family val="2"/>
          </rPr>
          <t xml:space="preserve">ระยะทางโครงการ/4
เลือก 1 กม.(น้อยสุด)
</t>
        </r>
      </text>
    </comment>
    <comment ref="I9" authorId="0">
      <text>
        <r>
          <rPr>
            <sz val="8"/>
            <rFont val="Tahoma"/>
            <family val="2"/>
          </rPr>
          <t xml:space="preserve">ค่าขนส่งสิบล้อ+ลากพ่วงที่ระยะ 40 กม. น้ำมัน 28.50 บาท
</t>
        </r>
      </text>
    </comment>
    <comment ref="E13" authorId="0">
      <text>
        <r>
          <rPr>
            <sz val="8"/>
            <rFont val="Tahoma"/>
            <family val="2"/>
          </rPr>
          <t xml:space="preserve">ตารางที่2 ปริมาณAC เป็นเปอร์เซ็นต์โดยน้ำหนักวัสดุ
เลือกวัสดุ หินปูน ชั้นรองผิวทาง =5.1/100
</t>
        </r>
      </text>
    </comment>
    <comment ref="G16" authorId="0">
      <text>
        <r>
          <rPr>
            <sz val="8"/>
            <rFont val="Tahoma"/>
            <family val="2"/>
          </rPr>
          <t xml:space="preserve">ระยะทางโครงการ/4
เลือก 1 กม.(น้อยสุด)
</t>
        </r>
      </text>
    </comment>
    <comment ref="G18" authorId="1">
      <text>
        <r>
          <rPr>
            <b/>
            <sz val="9"/>
            <rFont val="Tahoma"/>
            <family val="2"/>
          </rPr>
          <t>ตัวแปร</t>
        </r>
      </text>
    </comment>
    <comment ref="I18" authorId="1">
      <text>
        <r>
          <rPr>
            <b/>
            <sz val="9"/>
            <rFont val="Tahoma"/>
            <family val="2"/>
          </rPr>
          <t>P'G:</t>
        </r>
        <r>
          <rPr>
            <sz val="9"/>
            <rFont val="Tahoma"/>
            <family val="2"/>
          </rPr>
          <t xml:space="preserve">
ตารางเมตร/ตัน</t>
        </r>
      </text>
    </comment>
    <comment ref="E18" authorId="1">
      <text>
        <r>
          <rPr>
            <b/>
            <sz val="9"/>
            <rFont val="Tahoma"/>
            <family val="2"/>
          </rPr>
          <t>P'G:</t>
        </r>
        <r>
          <rPr>
            <sz val="9"/>
            <rFont val="Tahoma"/>
            <family val="2"/>
          </rPr>
          <t xml:space="preserve">
ค่าเสื่อม</t>
        </r>
      </text>
    </comment>
  </commentList>
</comments>
</file>

<file path=xl/sharedStrings.xml><?xml version="1.0" encoding="utf-8"?>
<sst xmlns="http://schemas.openxmlformats.org/spreadsheetml/2006/main" count="300" uniqueCount="164">
  <si>
    <t>รายการ</t>
  </si>
  <si>
    <t>หน่วย</t>
  </si>
  <si>
    <t>(บาท)</t>
  </si>
  <si>
    <t>ระยะ</t>
  </si>
  <si>
    <t>ขนส่ง</t>
  </si>
  <si>
    <t>ค่า</t>
  </si>
  <si>
    <t>วัสดุ</t>
  </si>
  <si>
    <t>(กม.)</t>
  </si>
  <si>
    <t>ขึ้นลง</t>
  </si>
  <si>
    <t>ค่าขน</t>
  </si>
  <si>
    <t>ค่าตัด/</t>
  </si>
  <si>
    <t>ดัดเหล็ก</t>
  </si>
  <si>
    <t>รวม</t>
  </si>
  <si>
    <t>หมายเหตุ</t>
  </si>
  <si>
    <t>แบบสรุปข้อมูลวัสดุและค่าดำเนินการ</t>
  </si>
  <si>
    <t>เงินประกันผลงานหัก        0 %</t>
  </si>
  <si>
    <t>อัตราดอกเบี้ยเงินกู้ (MLR)   6 %</t>
  </si>
  <si>
    <t>บ/ลบ.ม.</t>
  </si>
  <si>
    <t>-</t>
  </si>
  <si>
    <t>ลบ.ม.</t>
  </si>
  <si>
    <t>=</t>
  </si>
  <si>
    <t>ตร.ม.</t>
  </si>
  <si>
    <t>ลำดับ</t>
  </si>
  <si>
    <t>จำนวน</t>
  </si>
  <si>
    <t>ราคาทุน</t>
  </si>
  <si>
    <t>FN</t>
  </si>
  <si>
    <t xml:space="preserve">ราคาต่อหน่วย </t>
  </si>
  <si>
    <t>X   FN</t>
  </si>
  <si>
    <t>ผลรวมค่างานต้นทุนงานก่อสร้างทาง</t>
  </si>
  <si>
    <t>ผลรวมค่างานต้นทุนงานก่อสร้างสะพานและท่อเหลียม</t>
  </si>
  <si>
    <t>ค่า  Factor   F   งานก่อสร้างทาง</t>
  </si>
  <si>
    <t>ค่า  Factor   F   งานก่อสร้างสะพานและท่อเหลียม</t>
  </si>
  <si>
    <t>แบบสรุปราคากลางงานก่อสร้างทาง สะพาน และท่อเหลี่ยม</t>
  </si>
  <si>
    <t>( นายชัยเดช  อภิวัฒน์สกุล )</t>
  </si>
  <si>
    <t>รองนายก อบต.ป่ากลาง</t>
  </si>
  <si>
    <t>( นายจิรวรรธ  ทรงเจริญกุล )</t>
  </si>
  <si>
    <t>เลขานุการนายก อบต.ป่ากลาง</t>
  </si>
  <si>
    <t>( นายผจญ  ทิปกะ )</t>
  </si>
  <si>
    <t>ปลัด อบต.ป่ากลาง</t>
  </si>
  <si>
    <t>( นายสุภาพ  ปัญญา )</t>
  </si>
  <si>
    <t>รองปลัด อบต.ป่ากลาง</t>
  </si>
  <si>
    <t>( นางสุพรรณี  กันทะวงศ์ )</t>
  </si>
  <si>
    <t>หัวหน้าสำนักปลัด</t>
  </si>
  <si>
    <t>( นายมนู  แสนคำแพ )</t>
  </si>
  <si>
    <t>นิติกร</t>
  </si>
  <si>
    <t>( นายอดิเรก  สุขลำใย )</t>
  </si>
  <si>
    <t>นักวิเคราะห์นโยบายและแผนฯ</t>
  </si>
  <si>
    <t>( นายทวีศักดิ์  กิตติยังกุล )</t>
  </si>
  <si>
    <t>เจ้าพนักงานป้องกันฯ</t>
  </si>
  <si>
    <t>( นางสาวอุมาพร  ธนะวัง )</t>
  </si>
  <si>
    <t>นักจัดการงานทั่วไป</t>
  </si>
  <si>
    <t>( สิบเอกประกิต  การุณยรัต )</t>
  </si>
  <si>
    <t>เจ้าพนักงานธุรการ</t>
  </si>
  <si>
    <t>( นางรจนา  ชัญถาวร )</t>
  </si>
  <si>
    <t>ผู้อำนวยการกองคลัง</t>
  </si>
  <si>
    <t>( นายจตุรภูมิ  อิ่นแก้ว )</t>
  </si>
  <si>
    <t>นักวิชาการจัดเก็บรายได้</t>
  </si>
  <si>
    <t>( นางอังคณา  ชราชิต )</t>
  </si>
  <si>
    <t>เจ้าหน้าที่การเงินและบัญชี</t>
  </si>
  <si>
    <t>ผู้อำนวยการกองช่าง</t>
  </si>
  <si>
    <t>( นายณัฐวัตร  สว่างเมฆฤทธิ์ )</t>
  </si>
  <si>
    <t>( นางเกษสุรินทร์  พอใจ )</t>
  </si>
  <si>
    <t>นักพัฒนาชุมชน</t>
  </si>
  <si>
    <t>( นายสุรเดช   พรมมีเดช )</t>
  </si>
  <si>
    <t>นายช่างโยธา</t>
  </si>
  <si>
    <t>ราคา</t>
  </si>
  <si>
    <t>ต่อหน่วย</t>
  </si>
  <si>
    <t>ลงชื่อ...........................................................ประธานกรรมการกำหนดราคากลาง</t>
  </si>
  <si>
    <t xml:space="preserve">ที่ </t>
  </si>
  <si>
    <t>ภาษีมูลค่าเพิ่ม     7  %</t>
  </si>
  <si>
    <t>อื่นๆ</t>
  </si>
  <si>
    <t>ราคาก่อสร้าง</t>
  </si>
  <si>
    <t>ค่าใช้จ่ายรวม</t>
  </si>
  <si>
    <t>ค่างานต้นทุน</t>
  </si>
  <si>
    <t>บาท/ตัน</t>
  </si>
  <si>
    <t>@</t>
  </si>
  <si>
    <t>ลิตร</t>
  </si>
  <si>
    <t>ซม.</t>
  </si>
  <si>
    <t>x</t>
  </si>
  <si>
    <t>บ/ตัน</t>
  </si>
  <si>
    <t>กม.</t>
  </si>
  <si>
    <t>รวมค่าก่อสร้าง</t>
  </si>
  <si>
    <t>ลงชื่อ...........................................................กรรมการกำหนดราคากลาง</t>
  </si>
  <si>
    <t>( นายสุรพงษ์   ศิลป์ท้าว)</t>
  </si>
  <si>
    <t>ลงชื่อ........................................................กรรมการกำหนดราคากลาง</t>
  </si>
  <si>
    <t xml:space="preserve">  </t>
  </si>
  <si>
    <t>ส่วนราชการ  : กองช่าง  องค์การบริหารส่วนตำบลป่ากลาง  อำเภอปัว  จังหวัดน่าน</t>
  </si>
  <si>
    <t>ที่ตั้งโครงการ : บ้านน้ำเปิน  หมู่ที่ 1  ตำบลป่ากลาง  อำเภอปัว  จังหวัดน่าน</t>
  </si>
  <si>
    <t xml:space="preserve">      ..............................................ผู้ประมาณราคา</t>
  </si>
  <si>
    <t xml:space="preserve">          .............................................เห็นชอบ</t>
  </si>
  <si>
    <t>(นายสุรเดช   พรมมีเดช)</t>
  </si>
  <si>
    <t xml:space="preserve">  ( นายผจญ   ทิปกะ)</t>
  </si>
  <si>
    <t>นายช่างโยธา  ชำนาญงาน</t>
  </si>
  <si>
    <t xml:space="preserve">   ปลัดองค์การบริหารส่วนตำบล</t>
  </si>
  <si>
    <t xml:space="preserve">              ..............................................ผู้ตรวจสอบ</t>
  </si>
  <si>
    <t xml:space="preserve">         ...............................................อนุมัติ</t>
  </si>
  <si>
    <t>(นายประกอบ  แสนทรงสิริ)</t>
  </si>
  <si>
    <t xml:space="preserve">  นายกองค์การบริหารส่วนตำบล</t>
  </si>
  <si>
    <t>(นายนัฏฐิชัย  ใจมั่น)</t>
  </si>
  <si>
    <t>เงินล่วงหน้าจ่าย   15  %</t>
  </si>
  <si>
    <t>ปรับราคาเหมาะสม</t>
  </si>
  <si>
    <t xml:space="preserve">งานลาดแอสฟัลต์ไพร์มโค้ต  (Tack  Coat) </t>
  </si>
  <si>
    <t xml:space="preserve">ค่ายาง CRS-2    </t>
  </si>
  <si>
    <t>บ./ตัน</t>
  </si>
  <si>
    <t>บาท / ตร.ม.</t>
  </si>
  <si>
    <t>ค่าดำเนินการ + ค่าเสื่อมราคา (งานราดยางแทคโค้ต)</t>
  </si>
  <si>
    <t>ปริมาณงาน Asphalt Concrete ทั้งโครงการ</t>
  </si>
  <si>
    <t>ตัน</t>
  </si>
  <si>
    <t>ค่าขนส่งอุปกรณ์ 80 ตัน ระยะทางขนส่ง (ไม่เกิน 300 กม.)</t>
  </si>
  <si>
    <t xml:space="preserve">ค่าติดตั้งเครื่องผสม </t>
  </si>
  <si>
    <t xml:space="preserve"> /</t>
  </si>
  <si>
    <t>กรณีที่ปริมาณงาน ASPHALT CONCRETE ทั้งโครงการ น้อยกว่า 10,000 ตัน ให้ใช้ปริมาณ ASPHALT CONCRETE
= 10,000 ตันในการคานวณค่าติดดตัง้ เครื่องผสม)</t>
  </si>
  <si>
    <t>= 10,000 ตันในการคำนวณค่าติดดตั้งเครื่องผสม</t>
  </si>
  <si>
    <t>ค่ายางAC  (จากตารางที่ 2)  5.2 % =</t>
  </si>
  <si>
    <t xml:space="preserve">ค่าหินผสมแอสฟัลต์ </t>
  </si>
  <si>
    <t>ค่าดำเนินการ + ค่าเสื่อม (งานผิวทางแอสฟัลติกคอนกรีต : ค่าผสมแอสฟัลติกคอนกรีต)</t>
  </si>
  <si>
    <t xml:space="preserve">ค่าขนส่งแอสฟัลติกคอนกรีตในสายทาง ระยะทาง  </t>
  </si>
  <si>
    <t>(ปกติใช้ L/4)</t>
  </si>
  <si>
    <t xml:space="preserve">ค่าดำเนินการ + ค่าเสื่อมราคา (งานผิวทางแอสฟัลติกคอนกรีต : งานปูลาดและบดทับผิว AC หนา 5 ซม.บนผิวแทคโค๊ต) </t>
  </si>
  <si>
    <t xml:space="preserve"> บาท/ตร.ม.</t>
  </si>
  <si>
    <t>งานตีเส้นจราจร  (Marking)</t>
  </si>
  <si>
    <t>งานตีเส้น ThermoPlastic Paint ระดับ 1 (Yellow &amp; White)</t>
  </si>
  <si>
    <t>ค่าสี</t>
  </si>
  <si>
    <t>กก / ตร.ม.</t>
  </si>
  <si>
    <t>ค่าลูกแก้ว</t>
  </si>
  <si>
    <t>ค่า Primer</t>
  </si>
  <si>
    <t>ค่าทดสอบความหนา , Factor การสะท้อนแสง , การสะท้อนแสง</t>
  </si>
  <si>
    <t>ยาง  AC 60/70</t>
  </si>
  <si>
    <t>ยาง CRS- 2</t>
  </si>
  <si>
    <t>หินผสมแอสฟัลท์คอนกรีต</t>
  </si>
  <si>
    <t>งานลาดแอสฟัลต์แทคโค๊ต (Tack Coat)</t>
  </si>
  <si>
    <t>งานปรับระดับแอสฟัลต์คอนกรีต</t>
  </si>
  <si>
    <t>งานชั้นผิวทางแอสฟัลต์คอนกรีต</t>
  </si>
  <si>
    <t>งานเบ็ดเตล็ด</t>
  </si>
  <si>
    <t xml:space="preserve">งานตีเส้นจราจร THERMOPLASTIC  PANT </t>
  </si>
  <si>
    <t>(สีเหลืองและสีขาว)</t>
  </si>
  <si>
    <t>งานจัดการเครื่องหมายจราจรระหว่างการก่อสร้าง</t>
  </si>
  <si>
    <t>LS.</t>
  </si>
  <si>
    <t>กม. @</t>
  </si>
  <si>
    <t>(กรณีที่ปริมาณงาน ASPHALT CONCRETE ทั้งโครงการ น้อยกว่า 10,000 ตัน ให้ใช้ปริมาณ ASPHALT CONCRETE
= 10,000 ตันในการคานวณค่าติดดตัง้ เครื่องผสม)</t>
  </si>
  <si>
    <t>= 10,000 ตันในการคำนวณค่าติดดตั้งเครื่องผสม)</t>
  </si>
  <si>
    <t>ค่ายางAC  (จากตารางที่ 2)  5.1 % =</t>
  </si>
  <si>
    <r>
      <t>งานปรับระดับด้วยแอสฟัลต์คอนกรีต  (Asphalt Concrete  Levelling  Course)</t>
    </r>
    <r>
      <rPr>
        <b/>
        <sz val="14"/>
        <rFont val="TH SarabunPSK"/>
        <family val="2"/>
      </rPr>
      <t xml:space="preserve"> หนา</t>
    </r>
  </si>
  <si>
    <r>
      <t>งานชั้นผิวทางแอสฟัลต์คอนกรีต  (Asphalt Concrete  Wearing  Course)</t>
    </r>
    <r>
      <rPr>
        <b/>
        <sz val="14"/>
        <rFont val="TH SarabunPSK"/>
        <family val="2"/>
      </rPr>
      <t xml:space="preserve"> หนา</t>
    </r>
  </si>
  <si>
    <t>ค่าดำเนินการ (ค่าแรงและค่าเสื่อมราคาเครื่องมือฯ)     =</t>
  </si>
  <si>
    <t>งานแอสฟัลต์คอนกรีต</t>
  </si>
  <si>
    <t>งานดิน</t>
  </si>
  <si>
    <r>
      <t>ปริมาณงาน   : ปรับปรุงถนนแอสฟัลต์ค</t>
    </r>
    <r>
      <rPr>
        <sz val="16"/>
        <rFont val="TH SarabunPSK"/>
        <family val="2"/>
      </rPr>
      <t>อนกรีต จำนวน 590  ตารางเมตร</t>
    </r>
  </si>
  <si>
    <t>โครงการ      : ปรับปรุงถนนลาดยางตรงสามแยกโรงเรียนมัธยมป่ากลาง</t>
  </si>
  <si>
    <t>ตามแบบมาตรฐานถนนแอสฟัลต์คอนกรีต. เลขที่ ท.1-07</t>
  </si>
  <si>
    <t>ระยะเวลาดำเนินการ  45 วัน</t>
  </si>
  <si>
    <t>งานขุดป่าถางตอขนาดเบา</t>
  </si>
  <si>
    <t>ผู้อำนวยกองการศึกษาฯ</t>
  </si>
  <si>
    <t>( นายนัฏฐิชัย  ใจมั่น)</t>
  </si>
  <si>
    <t>แบบสรุปการเสนอราคางานก่อสร้างทาง สะพาน และท่อเหลี่ยม</t>
  </si>
  <si>
    <t>เสนอราคาเมื่อวันที่...........................................................</t>
  </si>
  <si>
    <t>ระยะเวลาดำเนินการ .................. วัน</t>
  </si>
  <si>
    <t>ลงชื่อ......................................................................ผู้เสนอราคา</t>
  </si>
  <si>
    <t>ประทับตราถ้ามี</t>
  </si>
  <si>
    <t xml:space="preserve">   (................................................)</t>
  </si>
  <si>
    <t>จ.ชลบุรี</t>
  </si>
  <si>
    <t>พาณิชย์ ฯ น่าน</t>
  </si>
  <si>
    <t>กำหนดราคากลางวันที่     ธันวาคม  2561</t>
  </si>
  <si>
    <t>เขตฝนตกปกติ   ราคาน้ำมันโซล่าเฉลี่ยที่อำเภอเมือง  27.00 - 27.99  บาท/ลิตร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</si>
</sst>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t0.00E+00"/>
    <numFmt numFmtId="189" formatCode="&quot;฿&quot;t#,##0_);\(&quot;฿&quot;t#,##0\)"/>
    <numFmt numFmtId="190" formatCode="m/d/yy\ hh:mm"/>
    <numFmt numFmtId="191" formatCode="_(&quot;$&quot;* #,##0.000_);_(&quot;$&quot;* \(#,##0.000\);_(&quot;$&quot;* &quot;-&quot;??_);_(@_)"/>
    <numFmt numFmtId="192" formatCode="_(&quot;$&quot;* #,##0.0000_);_(&quot;$&quot;* \(#,##0.0000\);_(&quot;$&quot;* &quot;-&quot;??_);_(@_)"/>
    <numFmt numFmtId="193" formatCode="#,##0.0_);\(#,##0.0\)"/>
    <numFmt numFmtId="194" formatCode="0.0&quot;  &quot;"/>
    <numFmt numFmtId="195" formatCode="_-* #,##0.00000_-;\-* #,##0.00000_-;_-* &quot;-&quot;?????_-;_-@_-"/>
    <numFmt numFmtId="196" formatCode="#,##0.000000&quot; &quot;"/>
    <numFmt numFmtId="197" formatCode="#,###&quot;   &quot;"/>
    <numFmt numFmtId="198" formatCode="General_)"/>
    <numFmt numFmtId="199" formatCode="dd\-mm\-yy"/>
    <numFmt numFmtId="200" formatCode="_-* #,##0.0000_-;\-* #,##0.0000_-;_-* &quot;-&quot;??_-;_-@_-"/>
    <numFmt numFmtId="201" formatCode="#,##0.0000"/>
    <numFmt numFmtId="202" formatCode="0.0"/>
    <numFmt numFmtId="203" formatCode="_-* #,##0.000_-;\-* #,##0.000_-;_-* &quot;-&quot;??_-;_-@_-"/>
  </numFmts>
  <fonts count="70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6"/>
      <color indexed="8"/>
      <name val="AngsanaUPC"/>
      <family val="2"/>
    </font>
    <font>
      <sz val="14"/>
      <name val="AngsanaUPC"/>
      <family val="1"/>
    </font>
    <font>
      <sz val="10"/>
      <name val="Arial"/>
      <family val="2"/>
    </font>
    <font>
      <sz val="7"/>
      <name val="Small Fonts"/>
      <family val="2"/>
    </font>
    <font>
      <sz val="16"/>
      <name val="TH SarabunPSK"/>
      <family val="2"/>
    </font>
    <font>
      <sz val="16"/>
      <name val="Angsana New"/>
      <family val="1"/>
    </font>
    <font>
      <sz val="14"/>
      <name val="SV Rojchana"/>
      <family val="0"/>
    </font>
    <font>
      <sz val="16"/>
      <name val="DilleniaUPC"/>
      <family val="1"/>
    </font>
    <font>
      <sz val="11"/>
      <name val="?? ?????"/>
      <family val="3"/>
    </font>
    <font>
      <sz val="12"/>
      <name val="????"/>
      <family val="0"/>
    </font>
    <font>
      <sz val="10"/>
      <name val="Helv"/>
      <family val="2"/>
    </font>
    <font>
      <sz val="11"/>
      <name val="??"/>
      <family val="1"/>
    </font>
    <font>
      <sz val="14"/>
      <name val="Cordia New"/>
      <family val="3"/>
    </font>
    <font>
      <sz val="12"/>
      <name val="Times New Roman"/>
      <family val="1"/>
    </font>
    <font>
      <sz val="12"/>
      <name val="Helv"/>
      <family val="2"/>
    </font>
    <font>
      <b/>
      <i/>
      <sz val="24"/>
      <color indexed="49"/>
      <name val="Arial Narrow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4"/>
      <name val="AngsanaUPC"/>
      <family val="1"/>
    </font>
    <font>
      <b/>
      <sz val="12"/>
      <name val="Arial"/>
      <family val="2"/>
    </font>
    <font>
      <b/>
      <i/>
      <sz val="18"/>
      <color indexed="28"/>
      <name val="AngsanaUPC"/>
      <family val="1"/>
    </font>
    <font>
      <sz val="11"/>
      <name val="Times New Roman"/>
      <family val="1"/>
    </font>
    <font>
      <b/>
      <sz val="16"/>
      <name val="TH SarabunPSK"/>
      <family val="2"/>
    </font>
    <font>
      <sz val="16"/>
      <color indexed="10"/>
      <name val="TH SarabunPSK"/>
      <family val="2"/>
    </font>
    <font>
      <sz val="9"/>
      <name val="Tahoma"/>
      <family val="2"/>
    </font>
    <font>
      <b/>
      <sz val="9"/>
      <name val="Tahoma"/>
      <family val="2"/>
    </font>
    <font>
      <sz val="15"/>
      <name val="AngsanaUPC"/>
      <family val="1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6"/>
      <color theme="1"/>
      <name val="AngsanaUPC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double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/>
      <bottom style="hair"/>
    </border>
    <border>
      <left/>
      <right/>
      <top style="thin"/>
      <bottom style="double"/>
    </border>
    <border>
      <left style="thin"/>
      <right/>
      <top style="thin"/>
      <bottom style="hair"/>
    </border>
    <border>
      <left/>
      <right/>
      <top/>
      <bottom style="double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1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198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4" fontId="13" fillId="0" borderId="0" applyFont="0" applyFill="0" applyBorder="0" applyAlignment="0" applyProtection="0"/>
    <xf numFmtId="189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97" fontId="4" fillId="0" borderId="0" applyFont="0" applyFill="0" applyBorder="0" applyAlignment="0" applyProtection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0" fontId="14" fillId="0" borderId="0">
      <alignment/>
      <protection/>
    </xf>
    <xf numFmtId="0" fontId="17" fillId="0" borderId="0">
      <alignment/>
      <protection/>
    </xf>
    <xf numFmtId="9" fontId="5" fillId="2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18" fillId="21" borderId="1">
      <alignment horizontal="centerContinuous" vertical="top"/>
      <protection/>
    </xf>
    <xf numFmtId="0" fontId="5" fillId="0" borderId="0" applyFill="0" applyBorder="0" applyAlignment="0">
      <protection/>
    </xf>
    <xf numFmtId="193" fontId="13" fillId="0" borderId="0" applyFill="0" applyBorder="0" applyAlignment="0">
      <protection/>
    </xf>
    <xf numFmtId="0" fontId="16" fillId="0" borderId="0" applyFill="0" applyBorder="0" applyAlignment="0">
      <protection/>
    </xf>
    <xf numFmtId="0" fontId="12" fillId="0" borderId="0" applyFill="0" applyBorder="0" applyAlignment="0">
      <protection/>
    </xf>
    <xf numFmtId="0" fontId="12" fillId="0" borderId="0" applyFill="0" applyBorder="0" applyAlignment="0">
      <protection/>
    </xf>
    <xf numFmtId="191" fontId="4" fillId="0" borderId="0" applyFill="0" applyBorder="0" applyAlignment="0">
      <protection/>
    </xf>
    <xf numFmtId="191" fontId="4" fillId="0" borderId="0" applyFill="0" applyBorder="0" applyAlignment="0">
      <protection/>
    </xf>
    <xf numFmtId="194" fontId="10" fillId="0" borderId="0" applyFill="0" applyBorder="0" applyAlignment="0">
      <protection/>
    </xf>
    <xf numFmtId="194" fontId="10" fillId="0" borderId="0" applyFill="0" applyBorder="0" applyAlignment="0">
      <protection/>
    </xf>
    <xf numFmtId="193" fontId="13" fillId="0" borderId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8" fillId="21" borderId="1">
      <alignment horizontal="centerContinuous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13" fillId="0" borderId="0" applyFont="0" applyFill="0" applyBorder="0" applyAlignment="0" applyProtection="0"/>
    <xf numFmtId="14" fontId="20" fillId="0" borderId="0" applyFill="0" applyBorder="0" applyAlignment="0">
      <protection/>
    </xf>
    <xf numFmtId="15" fontId="21" fillId="22" borderId="0">
      <alignment horizontal="centerContinuous"/>
      <protection/>
    </xf>
    <xf numFmtId="191" fontId="4" fillId="0" borderId="0" applyFill="0" applyBorder="0" applyAlignment="0">
      <protection/>
    </xf>
    <xf numFmtId="191" fontId="4" fillId="0" borderId="0" applyFill="0" applyBorder="0" applyAlignment="0">
      <protection/>
    </xf>
    <xf numFmtId="193" fontId="13" fillId="0" borderId="0" applyFill="0" applyBorder="0" applyAlignment="0">
      <protection/>
    </xf>
    <xf numFmtId="191" fontId="4" fillId="0" borderId="0" applyFill="0" applyBorder="0" applyAlignment="0">
      <protection/>
    </xf>
    <xf numFmtId="191" fontId="4" fillId="0" borderId="0" applyFill="0" applyBorder="0" applyAlignment="0">
      <protection/>
    </xf>
    <xf numFmtId="194" fontId="10" fillId="0" borderId="0" applyFill="0" applyBorder="0" applyAlignment="0">
      <protection/>
    </xf>
    <xf numFmtId="194" fontId="10" fillId="0" borderId="0" applyFill="0" applyBorder="0" applyAlignment="0">
      <protection/>
    </xf>
    <xf numFmtId="193" fontId="13" fillId="0" borderId="0" applyFill="0" applyBorder="0" applyAlignment="0">
      <protection/>
    </xf>
    <xf numFmtId="38" fontId="19" fillId="21" borderId="0" applyNumberFormat="0" applyBorder="0" applyAlignment="0" applyProtection="0"/>
    <xf numFmtId="0" fontId="22" fillId="0" borderId="2" applyNumberFormat="0" applyAlignment="0" applyProtection="0"/>
    <xf numFmtId="0" fontId="22" fillId="0" borderId="3">
      <alignment horizontal="left" vertical="center"/>
      <protection/>
    </xf>
    <xf numFmtId="10" fontId="19" fillId="23" borderId="4" applyNumberFormat="0" applyBorder="0" applyAlignment="0" applyProtection="0"/>
    <xf numFmtId="191" fontId="4" fillId="0" borderId="0" applyFill="0" applyBorder="0" applyAlignment="0">
      <protection/>
    </xf>
    <xf numFmtId="191" fontId="4" fillId="0" borderId="0" applyFill="0" applyBorder="0" applyAlignment="0">
      <protection/>
    </xf>
    <xf numFmtId="193" fontId="13" fillId="0" borderId="0" applyFill="0" applyBorder="0" applyAlignment="0">
      <protection/>
    </xf>
    <xf numFmtId="191" fontId="4" fillId="0" borderId="0" applyFill="0" applyBorder="0" applyAlignment="0">
      <protection/>
    </xf>
    <xf numFmtId="191" fontId="4" fillId="0" borderId="0" applyFill="0" applyBorder="0" applyAlignment="0">
      <protection/>
    </xf>
    <xf numFmtId="194" fontId="10" fillId="0" borderId="0" applyFill="0" applyBorder="0" applyAlignment="0">
      <protection/>
    </xf>
    <xf numFmtId="194" fontId="10" fillId="0" borderId="0" applyFill="0" applyBorder="0" applyAlignment="0">
      <protection/>
    </xf>
    <xf numFmtId="193" fontId="13" fillId="0" borderId="0" applyFill="0" applyBorder="0" applyAlignment="0">
      <protection/>
    </xf>
    <xf numFmtId="37" fontId="6" fillId="0" borderId="0">
      <alignment/>
      <protection/>
    </xf>
    <xf numFmtId="195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5" fillId="0" borderId="0" applyFont="0" applyFill="0" applyBorder="0" applyAlignment="0" applyProtection="0"/>
    <xf numFmtId="191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0" fontId="5" fillId="0" borderId="0" applyFont="0" applyFill="0" applyBorder="0" applyAlignment="0" applyProtection="0"/>
    <xf numFmtId="191" fontId="4" fillId="0" borderId="0" applyFill="0" applyBorder="0" applyAlignment="0">
      <protection/>
    </xf>
    <xf numFmtId="191" fontId="4" fillId="0" borderId="0" applyFill="0" applyBorder="0" applyAlignment="0">
      <protection/>
    </xf>
    <xf numFmtId="193" fontId="13" fillId="0" borderId="0" applyFill="0" applyBorder="0" applyAlignment="0">
      <protection/>
    </xf>
    <xf numFmtId="191" fontId="4" fillId="0" borderId="0" applyFill="0" applyBorder="0" applyAlignment="0">
      <protection/>
    </xf>
    <xf numFmtId="191" fontId="4" fillId="0" borderId="0" applyFill="0" applyBorder="0" applyAlignment="0">
      <protection/>
    </xf>
    <xf numFmtId="194" fontId="10" fillId="0" borderId="0" applyFill="0" applyBorder="0" applyAlignment="0">
      <protection/>
    </xf>
    <xf numFmtId="194" fontId="10" fillId="0" borderId="0" applyFill="0" applyBorder="0" applyAlignment="0">
      <protection/>
    </xf>
    <xf numFmtId="193" fontId="13" fillId="0" borderId="0" applyFill="0" applyBorder="0" applyAlignment="0">
      <protection/>
    </xf>
    <xf numFmtId="0" fontId="23" fillId="2" borderId="0">
      <alignment/>
      <protection/>
    </xf>
    <xf numFmtId="49" fontId="20" fillId="0" borderId="0" applyFill="0" applyBorder="0" applyAlignment="0">
      <protection/>
    </xf>
    <xf numFmtId="0" fontId="12" fillId="0" borderId="0" applyFill="0" applyBorder="0" applyAlignment="0">
      <protection/>
    </xf>
    <xf numFmtId="0" fontId="12" fillId="0" borderId="0" applyFill="0" applyBorder="0" applyAlignment="0">
      <protection/>
    </xf>
    <xf numFmtId="190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51" fillId="24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1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5" borderId="6" applyNumberFormat="0" applyAlignment="0" applyProtection="0"/>
    <xf numFmtId="0" fontId="57" fillId="0" borderId="7" applyNumberFormat="0" applyFill="0" applyAlignment="0" applyProtection="0"/>
    <xf numFmtId="0" fontId="58" fillId="26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5" fillId="0" borderId="0">
      <alignment/>
      <protection/>
    </xf>
    <xf numFmtId="0" fontId="54" fillId="0" borderId="0">
      <alignment/>
      <protection/>
    </xf>
    <xf numFmtId="0" fontId="15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5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59" fillId="27" borderId="5" applyNumberFormat="0" applyAlignment="0" applyProtection="0"/>
    <xf numFmtId="0" fontId="60" fillId="28" borderId="0" applyNumberFormat="0" applyBorder="0" applyAlignment="0" applyProtection="0"/>
    <xf numFmtId="9" fontId="5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50" fillId="34" borderId="0" applyNumberFormat="0" applyBorder="0" applyAlignment="0" applyProtection="0"/>
    <xf numFmtId="0" fontId="50" fillId="35" borderId="0" applyNumberFormat="0" applyBorder="0" applyAlignment="0" applyProtection="0"/>
    <xf numFmtId="0" fontId="63" fillId="24" borderId="9" applyNumberFormat="0" applyAlignment="0" applyProtection="0"/>
    <xf numFmtId="0" fontId="0" fillId="36" borderId="10" applyNumberFormat="0" applyFont="0" applyAlignment="0" applyProtection="0"/>
    <xf numFmtId="0" fontId="64" fillId="0" borderId="11" applyNumberFormat="0" applyFill="0" applyAlignment="0" applyProtection="0"/>
    <xf numFmtId="0" fontId="65" fillId="0" borderId="12" applyNumberFormat="0" applyFill="0" applyAlignment="0" applyProtection="0"/>
    <xf numFmtId="0" fontId="66" fillId="0" borderId="13" applyNumberFormat="0" applyFill="0" applyAlignment="0" applyProtection="0"/>
    <xf numFmtId="0" fontId="66" fillId="0" borderId="0" applyNumberFormat="0" applyFill="0" applyBorder="0" applyAlignment="0" applyProtection="0"/>
  </cellStyleXfs>
  <cellXfs count="224">
    <xf numFmtId="0" fontId="0" fillId="0" borderId="0" xfId="0" applyFont="1" applyAlignment="1">
      <alignment/>
    </xf>
    <xf numFmtId="0" fontId="67" fillId="0" borderId="0" xfId="0" applyFont="1" applyAlignment="1">
      <alignment/>
    </xf>
    <xf numFmtId="0" fontId="67" fillId="0" borderId="0" xfId="0" applyFont="1" applyAlignment="1">
      <alignment horizontal="center"/>
    </xf>
    <xf numFmtId="0" fontId="67" fillId="0" borderId="0" xfId="0" applyFont="1" applyAlignment="1">
      <alignment/>
    </xf>
    <xf numFmtId="0" fontId="67" fillId="0" borderId="14" xfId="0" applyFont="1" applyBorder="1" applyAlignment="1">
      <alignment horizontal="center"/>
    </xf>
    <xf numFmtId="0" fontId="67" fillId="0" borderId="15" xfId="0" applyFont="1" applyBorder="1" applyAlignment="1">
      <alignment horizontal="center"/>
    </xf>
    <xf numFmtId="0" fontId="67" fillId="0" borderId="16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7" fillId="0" borderId="17" xfId="0" applyFont="1" applyBorder="1" applyAlignment="1">
      <alignment horizontal="center"/>
    </xf>
    <xf numFmtId="0" fontId="67" fillId="0" borderId="18" xfId="0" applyFont="1" applyBorder="1" applyAlignment="1">
      <alignment horizontal="center"/>
    </xf>
    <xf numFmtId="0" fontId="67" fillId="0" borderId="19" xfId="0" applyFont="1" applyBorder="1" applyAlignment="1">
      <alignment horizontal="center"/>
    </xf>
    <xf numFmtId="0" fontId="67" fillId="0" borderId="20" xfId="0" applyFont="1" applyBorder="1" applyAlignment="1">
      <alignment horizontal="center"/>
    </xf>
    <xf numFmtId="0" fontId="67" fillId="0" borderId="21" xfId="0" applyFont="1" applyBorder="1" applyAlignment="1">
      <alignment horizontal="center"/>
    </xf>
    <xf numFmtId="0" fontId="67" fillId="0" borderId="0" xfId="139" applyFont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0" fontId="7" fillId="0" borderId="0" xfId="0" applyFont="1" applyAlignment="1">
      <alignment/>
    </xf>
    <xf numFmtId="4" fontId="25" fillId="0" borderId="14" xfId="146" applyNumberFormat="1" applyFont="1" applyBorder="1" applyAlignment="1">
      <alignment horizontal="center" vertical="center"/>
      <protection/>
    </xf>
    <xf numFmtId="4" fontId="25" fillId="0" borderId="18" xfId="146" applyNumberFormat="1" applyFont="1" applyBorder="1" applyAlignment="1">
      <alignment horizontal="center" vertical="center"/>
      <protection/>
    </xf>
    <xf numFmtId="0" fontId="7" fillId="0" borderId="15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43" fontId="7" fillId="0" borderId="15" xfId="59" applyFont="1" applyBorder="1" applyAlignment="1">
      <alignment horizontal="right" vertical="center"/>
    </xf>
    <xf numFmtId="43" fontId="7" fillId="0" borderId="15" xfId="59" applyFont="1" applyBorder="1" applyAlignment="1">
      <alignment vertical="center"/>
    </xf>
    <xf numFmtId="43" fontId="7" fillId="0" borderId="14" xfId="59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17" xfId="0" applyFont="1" applyBorder="1" applyAlignment="1">
      <alignment vertical="center"/>
    </xf>
    <xf numFmtId="200" fontId="7" fillId="0" borderId="15" xfId="59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3" fontId="7" fillId="0" borderId="0" xfId="59" applyFont="1" applyBorder="1" applyAlignment="1">
      <alignment horizontal="right" vertical="center"/>
    </xf>
    <xf numFmtId="43" fontId="7" fillId="0" borderId="18" xfId="59" applyFont="1" applyBorder="1" applyAlignment="1">
      <alignment vertical="center"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/>
    </xf>
    <xf numFmtId="201" fontId="7" fillId="0" borderId="0" xfId="0" applyNumberFormat="1" applyFont="1" applyBorder="1" applyAlignment="1">
      <alignment horizontal="right" vertical="center"/>
    </xf>
    <xf numFmtId="0" fontId="7" fillId="0" borderId="0" xfId="147" applyFont="1">
      <alignment/>
      <protection/>
    </xf>
    <xf numFmtId="200" fontId="7" fillId="0" borderId="18" xfId="59" applyNumberFormat="1" applyFont="1" applyBorder="1" applyAlignment="1">
      <alignment vertical="center"/>
    </xf>
    <xf numFmtId="43" fontId="7" fillId="0" borderId="16" xfId="59" applyFont="1" applyBorder="1" applyAlignment="1">
      <alignment vertical="center"/>
    </xf>
    <xf numFmtId="4" fontId="67" fillId="0" borderId="0" xfId="0" applyNumberFormat="1" applyFont="1" applyAlignment="1">
      <alignment/>
    </xf>
    <xf numFmtId="201" fontId="7" fillId="0" borderId="0" xfId="0" applyNumberFormat="1" applyFont="1" applyFill="1" applyBorder="1" applyAlignment="1">
      <alignment horizontal="center" vertical="center"/>
    </xf>
    <xf numFmtId="49" fontId="67" fillId="0" borderId="0" xfId="0" applyNumberFormat="1" applyFont="1" applyAlignment="1">
      <alignment/>
    </xf>
    <xf numFmtId="0" fontId="25" fillId="0" borderId="0" xfId="0" applyFont="1" applyBorder="1" applyAlignment="1">
      <alignment horizontal="left" vertical="center"/>
    </xf>
    <xf numFmtId="43" fontId="7" fillId="0" borderId="17" xfId="59" applyFont="1" applyBorder="1" applyAlignment="1">
      <alignment vertical="center"/>
    </xf>
    <xf numFmtId="43" fontId="7" fillId="0" borderId="23" xfId="59" applyFont="1" applyBorder="1" applyAlignment="1">
      <alignment vertical="center"/>
    </xf>
    <xf numFmtId="43" fontId="7" fillId="0" borderId="22" xfId="59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43" fontId="7" fillId="0" borderId="20" xfId="59" applyFont="1" applyBorder="1" applyAlignment="1">
      <alignment horizontal="right" vertical="center"/>
    </xf>
    <xf numFmtId="43" fontId="7" fillId="0" borderId="19" xfId="59" applyFont="1" applyBorder="1" applyAlignment="1">
      <alignment vertical="center"/>
    </xf>
    <xf numFmtId="43" fontId="7" fillId="0" borderId="21" xfId="59" applyFont="1" applyBorder="1" applyAlignment="1">
      <alignment vertical="center"/>
    </xf>
    <xf numFmtId="43" fontId="25" fillId="0" borderId="24" xfId="59" applyNumberFormat="1" applyFont="1" applyBorder="1" applyAlignment="1">
      <alignment/>
    </xf>
    <xf numFmtId="43" fontId="25" fillId="0" borderId="4" xfId="59" applyNumberFormat="1" applyFont="1" applyBorder="1" applyAlignment="1">
      <alignment/>
    </xf>
    <xf numFmtId="200" fontId="7" fillId="0" borderId="0" xfId="59" applyNumberFormat="1" applyFont="1" applyBorder="1" applyAlignment="1">
      <alignment vertical="center"/>
    </xf>
    <xf numFmtId="0" fontId="67" fillId="0" borderId="15" xfId="0" applyFont="1" applyBorder="1" applyAlignment="1">
      <alignment horizontal="center"/>
    </xf>
    <xf numFmtId="0" fontId="67" fillId="0" borderId="18" xfId="0" applyFont="1" applyBorder="1" applyAlignment="1">
      <alignment horizontal="center"/>
    </xf>
    <xf numFmtId="0" fontId="67" fillId="0" borderId="14" xfId="0" applyFont="1" applyBorder="1" applyAlignment="1">
      <alignment horizontal="center"/>
    </xf>
    <xf numFmtId="43" fontId="67" fillId="0" borderId="0" xfId="59" applyFont="1" applyAlignment="1">
      <alignment/>
    </xf>
    <xf numFmtId="4" fontId="67" fillId="0" borderId="0" xfId="0" applyNumberFormat="1" applyFont="1" applyAlignment="1">
      <alignment horizontal="center"/>
    </xf>
    <xf numFmtId="0" fontId="6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7" fillId="0" borderId="0" xfId="0" applyFont="1" applyAlignment="1">
      <alignment horizontal="left"/>
    </xf>
    <xf numFmtId="4" fontId="7" fillId="0" borderId="2" xfId="0" applyNumberFormat="1" applyFont="1" applyFill="1" applyBorder="1" applyAlignment="1">
      <alignment horizontal="center" vertical="center"/>
    </xf>
    <xf numFmtId="43" fontId="7" fillId="0" borderId="16" xfId="59" applyFont="1" applyBorder="1" applyAlignment="1">
      <alignment horizontal="center" vertical="center"/>
    </xf>
    <xf numFmtId="43" fontId="7" fillId="0" borderId="17" xfId="59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7" fillId="0" borderId="25" xfId="0" applyFont="1" applyBorder="1" applyAlignment="1">
      <alignment horizontal="center"/>
    </xf>
    <xf numFmtId="0" fontId="67" fillId="0" borderId="26" xfId="0" applyFont="1" applyBorder="1" applyAlignment="1">
      <alignment horizontal="center"/>
    </xf>
    <xf numFmtId="0" fontId="67" fillId="0" borderId="27" xfId="0" applyFont="1" applyBorder="1" applyAlignment="1">
      <alignment horizontal="center"/>
    </xf>
    <xf numFmtId="43" fontId="7" fillId="37" borderId="25" xfId="59" applyFont="1" applyFill="1" applyBorder="1" applyAlignment="1">
      <alignment horizontal="center"/>
    </xf>
    <xf numFmtId="43" fontId="67" fillId="0" borderId="25" xfId="59" applyFont="1" applyBorder="1" applyAlignment="1">
      <alignment/>
    </xf>
    <xf numFmtId="43" fontId="67" fillId="0" borderId="25" xfId="59" applyFont="1" applyBorder="1" applyAlignment="1">
      <alignment horizontal="center"/>
    </xf>
    <xf numFmtId="0" fontId="67" fillId="0" borderId="28" xfId="0" applyFont="1" applyBorder="1" applyAlignment="1">
      <alignment horizontal="center"/>
    </xf>
    <xf numFmtId="0" fontId="7" fillId="0" borderId="29" xfId="142" applyFont="1" applyBorder="1">
      <alignment/>
      <protection/>
    </xf>
    <xf numFmtId="0" fontId="67" fillId="0" borderId="29" xfId="0" applyFont="1" applyBorder="1" applyAlignment="1">
      <alignment/>
    </xf>
    <xf numFmtId="0" fontId="67" fillId="0" borderId="30" xfId="0" applyFont="1" applyBorder="1" applyAlignment="1">
      <alignment/>
    </xf>
    <xf numFmtId="43" fontId="7" fillId="37" borderId="28" xfId="59" applyFont="1" applyFill="1" applyBorder="1" applyAlignment="1">
      <alignment/>
    </xf>
    <xf numFmtId="43" fontId="67" fillId="0" borderId="28" xfId="59" applyFont="1" applyBorder="1" applyAlignment="1">
      <alignment/>
    </xf>
    <xf numFmtId="43" fontId="67" fillId="0" borderId="28" xfId="59" applyFont="1" applyBorder="1" applyAlignment="1">
      <alignment horizontal="center"/>
    </xf>
    <xf numFmtId="0" fontId="7" fillId="0" borderId="29" xfId="144" applyFont="1" applyBorder="1">
      <alignment/>
      <protection/>
    </xf>
    <xf numFmtId="0" fontId="7" fillId="0" borderId="29" xfId="145" applyFont="1" applyBorder="1">
      <alignment/>
      <protection/>
    </xf>
    <xf numFmtId="0" fontId="67" fillId="0" borderId="29" xfId="0" applyFont="1" applyBorder="1" applyAlignment="1">
      <alignment horizontal="left"/>
    </xf>
    <xf numFmtId="0" fontId="67" fillId="0" borderId="31" xfId="0" applyFont="1" applyBorder="1" applyAlignment="1">
      <alignment horizontal="left"/>
    </xf>
    <xf numFmtId="0" fontId="7" fillId="0" borderId="29" xfId="0" applyFont="1" applyBorder="1" applyAlignment="1">
      <alignment/>
    </xf>
    <xf numFmtId="0" fontId="67" fillId="0" borderId="32" xfId="0" applyFont="1" applyBorder="1" applyAlignment="1">
      <alignment horizontal="center"/>
    </xf>
    <xf numFmtId="0" fontId="7" fillId="0" borderId="33" xfId="0" applyFont="1" applyBorder="1" applyAlignment="1">
      <alignment/>
    </xf>
    <xf numFmtId="0" fontId="67" fillId="0" borderId="34" xfId="0" applyFont="1" applyBorder="1" applyAlignment="1">
      <alignment/>
    </xf>
    <xf numFmtId="0" fontId="67" fillId="0" borderId="35" xfId="0" applyFont="1" applyBorder="1" applyAlignment="1">
      <alignment/>
    </xf>
    <xf numFmtId="0" fontId="67" fillId="0" borderId="32" xfId="0" applyFont="1" applyBorder="1" applyAlignment="1">
      <alignment/>
    </xf>
    <xf numFmtId="43" fontId="67" fillId="0" borderId="32" xfId="59" applyFont="1" applyBorder="1" applyAlignment="1">
      <alignment/>
    </xf>
    <xf numFmtId="43" fontId="7" fillId="0" borderId="16" xfId="59" applyFont="1" applyBorder="1" applyAlignment="1">
      <alignment horizontal="center" vertical="center"/>
    </xf>
    <xf numFmtId="43" fontId="7" fillId="0" borderId="17" xfId="59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3" fontId="68" fillId="0" borderId="28" xfId="59" applyFont="1" applyFill="1" applyBorder="1" applyAlignment="1">
      <alignment/>
    </xf>
    <xf numFmtId="0" fontId="67" fillId="0" borderId="0" xfId="0" applyFont="1" applyAlignment="1">
      <alignment horizontal="center"/>
    </xf>
    <xf numFmtId="0" fontId="30" fillId="0" borderId="0" xfId="0" applyFont="1" applyAlignment="1">
      <alignment/>
    </xf>
    <xf numFmtId="0" fontId="32" fillId="0" borderId="0" xfId="133" applyFont="1">
      <alignment/>
      <protection/>
    </xf>
    <xf numFmtId="0" fontId="30" fillId="0" borderId="0" xfId="133" applyFont="1">
      <alignment/>
      <protection/>
    </xf>
    <xf numFmtId="202" fontId="30" fillId="0" borderId="0" xfId="133" applyNumberFormat="1" applyFont="1" applyAlignment="1">
      <alignment horizontal="center"/>
      <protection/>
    </xf>
    <xf numFmtId="2" fontId="30" fillId="0" borderId="36" xfId="133" applyNumberFormat="1" applyFont="1" applyFill="1" applyBorder="1" applyAlignment="1">
      <alignment horizontal="center"/>
      <protection/>
    </xf>
    <xf numFmtId="0" fontId="30" fillId="0" borderId="0" xfId="133" applyFont="1" applyAlignment="1">
      <alignment horizontal="center"/>
      <protection/>
    </xf>
    <xf numFmtId="0" fontId="30" fillId="0" borderId="0" xfId="0" applyFont="1" applyAlignment="1">
      <alignment horizontal="center"/>
    </xf>
    <xf numFmtId="0" fontId="30" fillId="0" borderId="0" xfId="133" applyFont="1" applyBorder="1">
      <alignment/>
      <protection/>
    </xf>
    <xf numFmtId="0" fontId="30" fillId="0" borderId="0" xfId="133" applyFont="1" applyAlignment="1">
      <alignment horizontal="left"/>
      <protection/>
    </xf>
    <xf numFmtId="2" fontId="30" fillId="0" borderId="0" xfId="133" applyNumberFormat="1" applyFont="1" applyBorder="1">
      <alignment/>
      <protection/>
    </xf>
    <xf numFmtId="0" fontId="32" fillId="0" borderId="0" xfId="133" applyFont="1" applyFill="1" applyAlignment="1">
      <alignment horizontal="center"/>
      <protection/>
    </xf>
    <xf numFmtId="0" fontId="31" fillId="0" borderId="0" xfId="133" applyFont="1" applyAlignment="1">
      <alignment horizontal="center"/>
      <protection/>
    </xf>
    <xf numFmtId="43" fontId="31" fillId="0" borderId="0" xfId="59" applyFont="1" applyFill="1" applyAlignment="1">
      <alignment horizontal="center"/>
    </xf>
    <xf numFmtId="0" fontId="31" fillId="0" borderId="0" xfId="133" applyFont="1">
      <alignment/>
      <protection/>
    </xf>
    <xf numFmtId="187" fontId="30" fillId="0" borderId="0" xfId="133" applyNumberFormat="1" applyFont="1" applyFill="1" applyBorder="1" applyAlignment="1">
      <alignment/>
      <protection/>
    </xf>
    <xf numFmtId="2" fontId="30" fillId="0" borderId="0" xfId="133" applyNumberFormat="1" applyFont="1" applyFill="1" applyBorder="1" applyAlignment="1">
      <alignment horizontal="center"/>
      <protection/>
    </xf>
    <xf numFmtId="0" fontId="30" fillId="0" borderId="0" xfId="133" applyFont="1" applyBorder="1" applyAlignment="1">
      <alignment horizontal="center"/>
      <protection/>
    </xf>
    <xf numFmtId="43" fontId="30" fillId="0" borderId="0" xfId="59" applyFont="1" applyBorder="1" applyAlignment="1">
      <alignment horizontal="center"/>
    </xf>
    <xf numFmtId="49" fontId="30" fillId="0" borderId="0" xfId="0" applyNumberFormat="1" applyFont="1" applyAlignment="1">
      <alignment horizontal="center"/>
    </xf>
    <xf numFmtId="43" fontId="30" fillId="37" borderId="29" xfId="59" applyFont="1" applyFill="1" applyBorder="1" applyAlignment="1">
      <alignment/>
    </xf>
    <xf numFmtId="0" fontId="30" fillId="0" borderId="0" xfId="133" applyFont="1" applyBorder="1" applyAlignment="1" quotePrefix="1">
      <alignment horizontal="center"/>
      <protection/>
    </xf>
    <xf numFmtId="43" fontId="30" fillId="0" borderId="36" xfId="59" applyFont="1" applyBorder="1" applyAlignment="1">
      <alignment horizontal="right"/>
    </xf>
    <xf numFmtId="202" fontId="30" fillId="0" borderId="0" xfId="133" applyNumberFormat="1" applyFont="1" applyFill="1" applyAlignment="1">
      <alignment horizontal="center"/>
      <protection/>
    </xf>
    <xf numFmtId="202" fontId="30" fillId="0" borderId="36" xfId="133" applyNumberFormat="1" applyFont="1" applyBorder="1" applyAlignment="1">
      <alignment horizontal="center"/>
      <protection/>
    </xf>
    <xf numFmtId="0" fontId="30" fillId="0" borderId="36" xfId="133" applyFont="1" applyBorder="1" applyAlignment="1">
      <alignment horizontal="center"/>
      <protection/>
    </xf>
    <xf numFmtId="2" fontId="30" fillId="0" borderId="0" xfId="133" applyNumberFormat="1" applyFont="1" applyBorder="1" applyAlignment="1">
      <alignment horizontal="right"/>
      <protection/>
    </xf>
    <xf numFmtId="0" fontId="32" fillId="0" borderId="0" xfId="133" applyFont="1" applyBorder="1">
      <alignment/>
      <protection/>
    </xf>
    <xf numFmtId="187" fontId="32" fillId="0" borderId="0" xfId="133" applyNumberFormat="1" applyFont="1" applyFill="1" applyBorder="1" applyAlignment="1">
      <alignment/>
      <protection/>
    </xf>
    <xf numFmtId="2" fontId="32" fillId="0" borderId="0" xfId="133" applyNumberFormat="1" applyFont="1" applyFill="1" applyBorder="1" applyAlignment="1">
      <alignment horizontal="center"/>
      <protection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 horizontal="right"/>
    </xf>
    <xf numFmtId="4" fontId="30" fillId="0" borderId="0" xfId="133" applyNumberFormat="1" applyFont="1" applyBorder="1">
      <alignment/>
      <protection/>
    </xf>
    <xf numFmtId="2" fontId="30" fillId="0" borderId="0" xfId="133" applyNumberFormat="1" applyFont="1" applyBorder="1" applyAlignment="1">
      <alignment horizontal="center"/>
      <protection/>
    </xf>
    <xf numFmtId="0" fontId="30" fillId="0" borderId="29" xfId="133" applyFont="1" applyBorder="1" applyAlignment="1">
      <alignment horizontal="center"/>
      <protection/>
    </xf>
    <xf numFmtId="4" fontId="30" fillId="0" borderId="0" xfId="133" applyNumberFormat="1" applyFont="1" applyBorder="1" applyAlignment="1">
      <alignment horizontal="center"/>
      <protection/>
    </xf>
    <xf numFmtId="2" fontId="30" fillId="0" borderId="37" xfId="59" applyNumberFormat="1" applyFont="1" applyBorder="1" applyAlignment="1">
      <alignment horizontal="right"/>
    </xf>
    <xf numFmtId="0" fontId="30" fillId="0" borderId="0" xfId="133" applyFont="1" applyBorder="1" applyAlignment="1">
      <alignment horizontal="left"/>
      <protection/>
    </xf>
    <xf numFmtId="0" fontId="30" fillId="0" borderId="38" xfId="0" applyFont="1" applyBorder="1" applyAlignment="1">
      <alignment horizontal="left"/>
    </xf>
    <xf numFmtId="0" fontId="30" fillId="0" borderId="31" xfId="0" applyFont="1" applyBorder="1" applyAlignment="1">
      <alignment horizontal="left"/>
    </xf>
    <xf numFmtId="0" fontId="7" fillId="0" borderId="36" xfId="142" applyFont="1" applyBorder="1">
      <alignment/>
      <protection/>
    </xf>
    <xf numFmtId="43" fontId="7" fillId="0" borderId="28" xfId="59" applyFont="1" applyFill="1" applyBorder="1" applyAlignment="1">
      <alignment/>
    </xf>
    <xf numFmtId="43" fontId="67" fillId="0" borderId="28" xfId="59" applyFont="1" applyFill="1" applyBorder="1" applyAlignment="1">
      <alignment/>
    </xf>
    <xf numFmtId="43" fontId="7" fillId="0" borderId="28" xfId="59" applyFont="1" applyFill="1" applyBorder="1" applyAlignment="1">
      <alignment horizontal="right" vertical="center" indent="1"/>
    </xf>
    <xf numFmtId="0" fontId="7" fillId="0" borderId="16" xfId="0" applyFont="1" applyBorder="1" applyAlignment="1">
      <alignment horizontal="left" vertical="center"/>
    </xf>
    <xf numFmtId="0" fontId="30" fillId="37" borderId="36" xfId="133" applyFont="1" applyFill="1" applyBorder="1" applyAlignment="1">
      <alignment horizontal="right"/>
      <protection/>
    </xf>
    <xf numFmtId="43" fontId="30" fillId="0" borderId="0" xfId="59" applyFont="1" applyFill="1" applyBorder="1" applyAlignment="1">
      <alignment horizontal="right"/>
    </xf>
    <xf numFmtId="0" fontId="30" fillId="0" borderId="0" xfId="133" applyFont="1" applyFill="1" applyAlignment="1">
      <alignment horizontal="center"/>
      <protection/>
    </xf>
    <xf numFmtId="0" fontId="31" fillId="0" borderId="0" xfId="133" applyFont="1" applyFill="1">
      <alignment/>
      <protection/>
    </xf>
    <xf numFmtId="0" fontId="31" fillId="0" borderId="0" xfId="0" applyFont="1" applyAlignment="1">
      <alignment horizontal="center"/>
    </xf>
    <xf numFmtId="43" fontId="30" fillId="37" borderId="36" xfId="59" applyFont="1" applyFill="1" applyBorder="1" applyAlignment="1">
      <alignment horizontal="right"/>
    </xf>
    <xf numFmtId="43" fontId="30" fillId="37" borderId="36" xfId="59" applyFont="1" applyFill="1" applyBorder="1" applyAlignment="1">
      <alignment/>
    </xf>
    <xf numFmtId="2" fontId="30" fillId="0" borderId="39" xfId="133" applyNumberFormat="1" applyFont="1" applyBorder="1">
      <alignment/>
      <protection/>
    </xf>
    <xf numFmtId="2" fontId="30" fillId="0" borderId="36" xfId="133" applyNumberFormat="1" applyFont="1" applyBorder="1">
      <alignment/>
      <protection/>
    </xf>
    <xf numFmtId="2" fontId="30" fillId="37" borderId="29" xfId="133" applyNumberFormat="1" applyFont="1" applyFill="1" applyBorder="1">
      <alignment/>
      <protection/>
    </xf>
    <xf numFmtId="43" fontId="30" fillId="0" borderId="29" xfId="59" applyFont="1" applyBorder="1" applyAlignment="1">
      <alignment horizontal="right"/>
    </xf>
    <xf numFmtId="0" fontId="30" fillId="37" borderId="36" xfId="0" applyFont="1" applyFill="1" applyBorder="1" applyAlignment="1">
      <alignment/>
    </xf>
    <xf numFmtId="0" fontId="30" fillId="37" borderId="36" xfId="133" applyFont="1" applyFill="1" applyBorder="1" applyAlignment="1">
      <alignment horizontal="center"/>
      <protection/>
    </xf>
    <xf numFmtId="2" fontId="30" fillId="0" borderId="36" xfId="0" applyNumberFormat="1" applyFont="1" applyBorder="1" applyAlignment="1">
      <alignment horizontal="right"/>
    </xf>
    <xf numFmtId="2" fontId="30" fillId="0" borderId="39" xfId="133" applyNumberFormat="1" applyFont="1" applyBorder="1" applyAlignment="1">
      <alignment horizontal="right"/>
      <protection/>
    </xf>
    <xf numFmtId="43" fontId="30" fillId="0" borderId="34" xfId="133" applyNumberFormat="1" applyFont="1" applyBorder="1" applyAlignment="1">
      <alignment horizontal="right"/>
      <protection/>
    </xf>
    <xf numFmtId="43" fontId="30" fillId="37" borderId="29" xfId="59" applyFont="1" applyFill="1" applyBorder="1" applyAlignment="1">
      <alignment horizontal="right"/>
    </xf>
    <xf numFmtId="43" fontId="31" fillId="37" borderId="29" xfId="59" applyFont="1" applyFill="1" applyBorder="1" applyAlignment="1">
      <alignment horizontal="center"/>
    </xf>
    <xf numFmtId="0" fontId="30" fillId="37" borderId="29" xfId="133" applyFont="1" applyFill="1" applyBorder="1" applyAlignment="1">
      <alignment horizontal="right"/>
      <protection/>
    </xf>
    <xf numFmtId="43" fontId="31" fillId="37" borderId="36" xfId="59" applyFont="1" applyFill="1" applyBorder="1" applyAlignment="1">
      <alignment/>
    </xf>
    <xf numFmtId="2" fontId="30" fillId="0" borderId="36" xfId="133" applyNumberFormat="1" applyFont="1" applyBorder="1" applyAlignment="1">
      <alignment horizontal="right"/>
      <protection/>
    </xf>
    <xf numFmtId="2" fontId="30" fillId="0" borderId="29" xfId="133" applyNumberFormat="1" applyFont="1" applyBorder="1" applyAlignment="1">
      <alignment horizontal="right"/>
      <protection/>
    </xf>
    <xf numFmtId="2" fontId="30" fillId="0" borderId="34" xfId="133" applyNumberFormat="1" applyFont="1" applyBorder="1" applyAlignment="1">
      <alignment horizontal="right"/>
      <protection/>
    </xf>
    <xf numFmtId="0" fontId="30" fillId="0" borderId="0" xfId="0" applyFont="1" applyBorder="1" applyAlignment="1">
      <alignment horizontal="center"/>
    </xf>
    <xf numFmtId="203" fontId="30" fillId="0" borderId="36" xfId="59" applyNumberFormat="1" applyFont="1" applyBorder="1" applyAlignment="1">
      <alignment horizontal="center"/>
    </xf>
    <xf numFmtId="203" fontId="30" fillId="0" borderId="29" xfId="59" applyNumberFormat="1" applyFont="1" applyBorder="1" applyAlignment="1">
      <alignment horizontal="center"/>
    </xf>
    <xf numFmtId="43" fontId="30" fillId="0" borderId="39" xfId="59" applyFont="1" applyBorder="1" applyAlignment="1">
      <alignment horizontal="right"/>
    </xf>
    <xf numFmtId="0" fontId="7" fillId="0" borderId="40" xfId="0" applyFont="1" applyBorder="1" applyAlignment="1">
      <alignment horizontal="left" vertical="center"/>
    </xf>
    <xf numFmtId="0" fontId="7" fillId="0" borderId="40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Alignment="1">
      <alignment horizontal="right"/>
    </xf>
    <xf numFmtId="43" fontId="67" fillId="37" borderId="25" xfId="59" applyFont="1" applyFill="1" applyBorder="1" applyAlignment="1">
      <alignment/>
    </xf>
    <xf numFmtId="43" fontId="67" fillId="37" borderId="28" xfId="59" applyFont="1" applyFill="1" applyBorder="1" applyAlignment="1">
      <alignment/>
    </xf>
    <xf numFmtId="0" fontId="7" fillId="0" borderId="0" xfId="0" applyFont="1" applyAlignment="1">
      <alignment horizontal="center"/>
    </xf>
    <xf numFmtId="43" fontId="7" fillId="0" borderId="16" xfId="59" applyFont="1" applyBorder="1" applyAlignment="1">
      <alignment horizontal="center" vertical="center"/>
    </xf>
    <xf numFmtId="43" fontId="7" fillId="0" borderId="17" xfId="59" applyFont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/>
    </xf>
    <xf numFmtId="43" fontId="30" fillId="37" borderId="36" xfId="59" applyFont="1" applyFill="1" applyBorder="1" applyAlignment="1">
      <alignment horizontal="center"/>
    </xf>
    <xf numFmtId="43" fontId="30" fillId="37" borderId="0" xfId="59" applyFont="1" applyFill="1" applyAlignment="1">
      <alignment horizontal="center"/>
    </xf>
    <xf numFmtId="43" fontId="7" fillId="0" borderId="23" xfId="59" applyFont="1" applyBorder="1" applyAlignment="1">
      <alignment horizontal="center" vertical="center"/>
    </xf>
    <xf numFmtId="43" fontId="7" fillId="0" borderId="22" xfId="59" applyFont="1" applyBorder="1" applyAlignment="1">
      <alignment horizontal="center" vertical="center"/>
    </xf>
    <xf numFmtId="43" fontId="7" fillId="0" borderId="16" xfId="59" applyFont="1" applyBorder="1" applyAlignment="1">
      <alignment horizontal="center" vertical="center"/>
    </xf>
    <xf numFmtId="43" fontId="7" fillId="0" borderId="17" xfId="59" applyFont="1" applyBorder="1" applyAlignment="1">
      <alignment horizontal="center" vertical="center"/>
    </xf>
    <xf numFmtId="0" fontId="67" fillId="0" borderId="0" xfId="0" applyFont="1" applyAlignment="1">
      <alignment horizontal="left"/>
    </xf>
    <xf numFmtId="201" fontId="7" fillId="37" borderId="41" xfId="0" applyNumberFormat="1" applyFont="1" applyFill="1" applyBorder="1" applyAlignment="1">
      <alignment horizontal="center" vertical="center"/>
    </xf>
    <xf numFmtId="201" fontId="7" fillId="37" borderId="2" xfId="0" applyNumberFormat="1" applyFont="1" applyFill="1" applyBorder="1" applyAlignment="1">
      <alignment horizontal="center" vertical="center"/>
    </xf>
    <xf numFmtId="201" fontId="7" fillId="37" borderId="42" xfId="0" applyNumberFormat="1" applyFont="1" applyFill="1" applyBorder="1" applyAlignment="1">
      <alignment horizontal="center" vertical="center"/>
    </xf>
    <xf numFmtId="4" fontId="7" fillId="0" borderId="41" xfId="0" applyNumberFormat="1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/>
    </xf>
    <xf numFmtId="4" fontId="7" fillId="0" borderId="42" xfId="0" applyNumberFormat="1" applyFont="1" applyFill="1" applyBorder="1" applyAlignment="1">
      <alignment horizontal="center" vertical="center"/>
    </xf>
    <xf numFmtId="0" fontId="67" fillId="0" borderId="0" xfId="0" applyFont="1" applyAlignment="1">
      <alignment horizontal="center"/>
    </xf>
    <xf numFmtId="2" fontId="7" fillId="0" borderId="0" xfId="0" applyNumberFormat="1" applyFont="1" applyBorder="1" applyAlignment="1">
      <alignment horizontal="left"/>
    </xf>
    <xf numFmtId="2" fontId="7" fillId="0" borderId="17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4" fontId="67" fillId="0" borderId="0" xfId="0" applyNumberFormat="1" applyFont="1" applyAlignment="1">
      <alignment horizontal="center"/>
    </xf>
    <xf numFmtId="0" fontId="25" fillId="0" borderId="14" xfId="146" applyFont="1" applyBorder="1" applyAlignment="1">
      <alignment horizontal="center" vertical="center"/>
      <protection/>
    </xf>
    <xf numFmtId="0" fontId="25" fillId="0" borderId="18" xfId="146" applyFont="1" applyBorder="1" applyAlignment="1">
      <alignment horizontal="center" vertical="center"/>
      <protection/>
    </xf>
    <xf numFmtId="0" fontId="25" fillId="0" borderId="4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3" fontId="25" fillId="0" borderId="14" xfId="146" applyNumberFormat="1" applyFont="1" applyBorder="1" applyAlignment="1">
      <alignment horizontal="center" vertical="center"/>
      <protection/>
    </xf>
    <xf numFmtId="3" fontId="25" fillId="0" borderId="18" xfId="146" applyNumberFormat="1" applyFont="1" applyBorder="1" applyAlignment="1">
      <alignment horizontal="center" vertical="center"/>
      <protection/>
    </xf>
    <xf numFmtId="4" fontId="25" fillId="0" borderId="23" xfId="146" applyNumberFormat="1" applyFont="1" applyBorder="1" applyAlignment="1">
      <alignment horizontal="center" vertical="center"/>
      <protection/>
    </xf>
    <xf numFmtId="4" fontId="25" fillId="0" borderId="22" xfId="146" applyNumberFormat="1" applyFont="1" applyBorder="1" applyAlignment="1">
      <alignment horizontal="center" vertical="center"/>
      <protection/>
    </xf>
    <xf numFmtId="4" fontId="25" fillId="0" borderId="19" xfId="146" applyNumberFormat="1" applyFont="1" applyBorder="1" applyAlignment="1">
      <alignment horizontal="center" vertical="center"/>
      <protection/>
    </xf>
    <xf numFmtId="4" fontId="25" fillId="0" borderId="21" xfId="146" applyNumberFormat="1" applyFont="1" applyBorder="1" applyAlignment="1">
      <alignment horizontal="center" vertical="center"/>
      <protection/>
    </xf>
    <xf numFmtId="0" fontId="25" fillId="0" borderId="14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67" fillId="0" borderId="23" xfId="0" applyFont="1" applyBorder="1" applyAlignment="1">
      <alignment horizontal="center"/>
    </xf>
    <xf numFmtId="0" fontId="67" fillId="0" borderId="40" xfId="0" applyFont="1" applyBorder="1" applyAlignment="1">
      <alignment horizontal="center"/>
    </xf>
    <xf numFmtId="0" fontId="67" fillId="0" borderId="22" xfId="0" applyFont="1" applyBorder="1" applyAlignment="1">
      <alignment horizontal="center"/>
    </xf>
    <xf numFmtId="0" fontId="30" fillId="0" borderId="0" xfId="133" applyFont="1" applyAlignment="1" quotePrefix="1">
      <alignment horizontal="left" wrapText="1"/>
      <protection/>
    </xf>
    <xf numFmtId="0" fontId="30" fillId="0" borderId="0" xfId="133" applyFont="1" applyAlignment="1">
      <alignment horizontal="left" wrapText="1"/>
      <protection/>
    </xf>
    <xf numFmtId="0" fontId="30" fillId="0" borderId="0" xfId="133" applyFont="1" applyAlignment="1">
      <alignment horizontal="left"/>
      <protection/>
    </xf>
    <xf numFmtId="201" fontId="7" fillId="0" borderId="41" xfId="0" applyNumberFormat="1" applyFont="1" applyFill="1" applyBorder="1" applyAlignment="1">
      <alignment horizontal="center" vertical="center"/>
    </xf>
    <xf numFmtId="201" fontId="7" fillId="0" borderId="2" xfId="0" applyNumberFormat="1" applyFont="1" applyFill="1" applyBorder="1" applyAlignment="1">
      <alignment horizontal="center" vertical="center"/>
    </xf>
    <xf numFmtId="201" fontId="7" fillId="0" borderId="42" xfId="0" applyNumberFormat="1" applyFont="1" applyFill="1" applyBorder="1" applyAlignment="1">
      <alignment horizontal="center" vertical="center"/>
    </xf>
  </cellXfs>
  <cellStyles count="151">
    <cellStyle name="Normal" xfId="0"/>
    <cellStyle name=",;F'KOIT[[WAAHK" xfId="15"/>
    <cellStyle name="?? [0.00]_????" xfId="16"/>
    <cellStyle name="?? [0]_PERSONAL" xfId="17"/>
    <cellStyle name="???? [0.00]_????" xfId="18"/>
    <cellStyle name="??????[0]_PERSONAL" xfId="19"/>
    <cellStyle name="??????PERSONAL" xfId="20"/>
    <cellStyle name="?????[0]_PERSONAL" xfId="21"/>
    <cellStyle name="?????PERSONAL" xfId="22"/>
    <cellStyle name="?????PERSONAL 2" xfId="23"/>
    <cellStyle name="????_????" xfId="24"/>
    <cellStyle name="???[0]_PERSONAL" xfId="25"/>
    <cellStyle name="???_PERSONAL" xfId="26"/>
    <cellStyle name="??_??" xfId="27"/>
    <cellStyle name="?@??laroux" xfId="28"/>
    <cellStyle name="=C:\WINDOWS\SYSTEM32\COMMAND.COM" xfId="29"/>
    <cellStyle name="20% - ส่วนที่ถูกเน้น1" xfId="30"/>
    <cellStyle name="20% - ส่วนที่ถูกเน้น2" xfId="31"/>
    <cellStyle name="20% - ส่วนที่ถูกเน้น3" xfId="32"/>
    <cellStyle name="20% - ส่วนที่ถูกเน้น4" xfId="33"/>
    <cellStyle name="20% - ส่วนที่ถูกเน้น5" xfId="34"/>
    <cellStyle name="20% - ส่วนที่ถูกเน้น6" xfId="35"/>
    <cellStyle name="40% - ส่วนที่ถูกเน้น1" xfId="36"/>
    <cellStyle name="40% - ส่วนที่ถูกเน้น2" xfId="37"/>
    <cellStyle name="40% - ส่วนที่ถูกเน้น3" xfId="38"/>
    <cellStyle name="40% - ส่วนที่ถูกเน้น4" xfId="39"/>
    <cellStyle name="40% - ส่วนที่ถูกเน้น5" xfId="40"/>
    <cellStyle name="40% - ส่วนที่ถูกเน้น6" xfId="41"/>
    <cellStyle name="60% - ส่วนที่ถูกเน้น1" xfId="42"/>
    <cellStyle name="60% - ส่วนที่ถูกเน้น2" xfId="43"/>
    <cellStyle name="60% - ส่วนที่ถูกเน้น3" xfId="44"/>
    <cellStyle name="60% - ส่วนที่ถูกเน้น4" xfId="45"/>
    <cellStyle name="60% - ส่วนที่ถูกเน้น5" xfId="46"/>
    <cellStyle name="60% - ส่วนที่ถูกเน้น6" xfId="47"/>
    <cellStyle name="abc" xfId="48"/>
    <cellStyle name="Calc Currency (0)" xfId="49"/>
    <cellStyle name="Calc Currency (2)" xfId="50"/>
    <cellStyle name="Calc Percent (0)" xfId="51"/>
    <cellStyle name="Calc Percent (1)" xfId="52"/>
    <cellStyle name="Calc Percent (2)" xfId="53"/>
    <cellStyle name="Calc Units (0)" xfId="54"/>
    <cellStyle name="Calc Units (0) 2" xfId="55"/>
    <cellStyle name="Calc Units (1)" xfId="56"/>
    <cellStyle name="Calc Units (1) 2" xfId="57"/>
    <cellStyle name="Calc Units (2)" xfId="58"/>
    <cellStyle name="Comma" xfId="59"/>
    <cellStyle name="Comma [0]" xfId="60"/>
    <cellStyle name="Comma [00]" xfId="61"/>
    <cellStyle name="Comma [00] 2" xfId="62"/>
    <cellStyle name="Comma 6" xfId="63"/>
    <cellStyle name="company_title" xfId="64"/>
    <cellStyle name="Currency" xfId="65"/>
    <cellStyle name="Currency [0]" xfId="66"/>
    <cellStyle name="Currency [00]" xfId="67"/>
    <cellStyle name="Date Short" xfId="68"/>
    <cellStyle name="date_format" xfId="69"/>
    <cellStyle name="Enter Currency (0)" xfId="70"/>
    <cellStyle name="Enter Currency (0) 2" xfId="71"/>
    <cellStyle name="Enter Currency (2)" xfId="72"/>
    <cellStyle name="Enter Units (0)" xfId="73"/>
    <cellStyle name="Enter Units (0) 2" xfId="74"/>
    <cellStyle name="Enter Units (1)" xfId="75"/>
    <cellStyle name="Enter Units (1) 2" xfId="76"/>
    <cellStyle name="Enter Units (2)" xfId="77"/>
    <cellStyle name="Grey" xfId="78"/>
    <cellStyle name="Header1" xfId="79"/>
    <cellStyle name="Header2" xfId="80"/>
    <cellStyle name="Input [yellow]" xfId="81"/>
    <cellStyle name="Link Currency (0)" xfId="82"/>
    <cellStyle name="Link Currency (0) 2" xfId="83"/>
    <cellStyle name="Link Currency (2)" xfId="84"/>
    <cellStyle name="Link Units (0)" xfId="85"/>
    <cellStyle name="Link Units (0) 2" xfId="86"/>
    <cellStyle name="Link Units (1)" xfId="87"/>
    <cellStyle name="Link Units (1) 2" xfId="88"/>
    <cellStyle name="Link Units (2)" xfId="89"/>
    <cellStyle name="no dec" xfId="90"/>
    <cellStyle name="Normal - Style1" xfId="91"/>
    <cellStyle name="Normal - Style1 2" xfId="92"/>
    <cellStyle name="Normal 4" xfId="93"/>
    <cellStyle name="Nor聭al_ภาคกลาง" xfId="94"/>
    <cellStyle name="ParaBirimi [0]_RESULTS" xfId="95"/>
    <cellStyle name="ParaBirimi_RESULTS" xfId="96"/>
    <cellStyle name="Percent" xfId="97"/>
    <cellStyle name="Percent [0]" xfId="98"/>
    <cellStyle name="Percent [00]" xfId="99"/>
    <cellStyle name="Percent [2]" xfId="100"/>
    <cellStyle name="PrePop Currency (0)" xfId="101"/>
    <cellStyle name="PrePop Currency (0) 2" xfId="102"/>
    <cellStyle name="PrePop Currency (2)" xfId="103"/>
    <cellStyle name="PrePop Units (0)" xfId="104"/>
    <cellStyle name="PrePop Units (0) 2" xfId="105"/>
    <cellStyle name="PrePop Units (1)" xfId="106"/>
    <cellStyle name="PrePop Units (1) 2" xfId="107"/>
    <cellStyle name="PrePop Units (2)" xfId="108"/>
    <cellStyle name="report_title" xfId="109"/>
    <cellStyle name="Text Indent A" xfId="110"/>
    <cellStyle name="Text Indent B" xfId="111"/>
    <cellStyle name="Text Indent C" xfId="112"/>
    <cellStyle name="Virg? [0]_RESULTS" xfId="113"/>
    <cellStyle name="Virg?_RESULTS" xfId="114"/>
    <cellStyle name="การคำนวณ" xfId="115"/>
    <cellStyle name="ข้อความเตือน" xfId="116"/>
    <cellStyle name="ข้อความอธิบาย" xfId="117"/>
    <cellStyle name="เครื่องหมายจุลภาค 2 2" xfId="118"/>
    <cellStyle name="เครื่องหมายจุลภาค 3 2" xfId="119"/>
    <cellStyle name="เครื่องหมายจุลภาค 4 2" xfId="120"/>
    <cellStyle name="เครื่องหมายจุลภาค 5 2" xfId="121"/>
    <cellStyle name="เครื่องหมายจุลภาค 6" xfId="122"/>
    <cellStyle name="เครื่องหมายจุลภาค 6 2" xfId="123"/>
    <cellStyle name="ชื่อเรื่อง" xfId="124"/>
    <cellStyle name="เซลล์ตรวจสอบ" xfId="125"/>
    <cellStyle name="เซลล์ที่มีการเชื่อมโยง" xfId="126"/>
    <cellStyle name="ดี" xfId="127"/>
    <cellStyle name="ปกติ 2 10" xfId="128"/>
    <cellStyle name="ปกติ 2 2" xfId="129"/>
    <cellStyle name="ปกติ 2 2 2" xfId="130"/>
    <cellStyle name="ปกติ 2 3" xfId="131"/>
    <cellStyle name="ปกติ 2 4" xfId="132"/>
    <cellStyle name="ปกติ 2 5" xfId="133"/>
    <cellStyle name="ปกติ 2 6" xfId="134"/>
    <cellStyle name="ปกติ 2 7" xfId="135"/>
    <cellStyle name="ปกติ 2 8" xfId="136"/>
    <cellStyle name="ปกติ 2 9" xfId="137"/>
    <cellStyle name="ปกติ 3 2" xfId="138"/>
    <cellStyle name="ปกติ 4" xfId="139"/>
    <cellStyle name="ปกติ 4 2" xfId="140"/>
    <cellStyle name="ปกติ 5 2" xfId="141"/>
    <cellStyle name="ปกติ 6" xfId="142"/>
    <cellStyle name="ปกติ 6 2" xfId="143"/>
    <cellStyle name="ปกติ 8" xfId="144"/>
    <cellStyle name="ปกติ 9" xfId="145"/>
    <cellStyle name="ปกติ_BOQ-BANG-NGA 2" xfId="146"/>
    <cellStyle name="ปกติ_ค่า Fบางนา" xfId="147"/>
    <cellStyle name="ป้อนค่า" xfId="148"/>
    <cellStyle name="ปานกลาง" xfId="149"/>
    <cellStyle name="เปอร์เซ็นต์ 2" xfId="150"/>
    <cellStyle name="ผลรวม" xfId="151"/>
    <cellStyle name="แย่" xfId="152"/>
    <cellStyle name="ส่วนที่ถูกเน้น1" xfId="153"/>
    <cellStyle name="ส่วนที่ถูกเน้น2" xfId="154"/>
    <cellStyle name="ส่วนที่ถูกเน้น3" xfId="155"/>
    <cellStyle name="ส่วนที่ถูกเน้น4" xfId="156"/>
    <cellStyle name="ส่วนที่ถูกเน้น5" xfId="157"/>
    <cellStyle name="ส่วนที่ถูกเน้น6" xfId="158"/>
    <cellStyle name="แสดงผล" xfId="159"/>
    <cellStyle name="หมายเหตุ" xfId="160"/>
    <cellStyle name="หัวเรื่อง 1" xfId="161"/>
    <cellStyle name="หัวเรื่อง 2" xfId="162"/>
    <cellStyle name="หัวเรื่อง 3" xfId="163"/>
    <cellStyle name="หัวเรื่อง 4" xfId="164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4"/>
  <sheetViews>
    <sheetView tabSelected="1" view="pageBreakPreview" zoomScale="110" zoomScaleSheetLayoutView="110" zoomScalePageLayoutView="0" workbookViewId="0" topLeftCell="A1">
      <selection activeCell="E57" sqref="E57"/>
    </sheetView>
  </sheetViews>
  <sheetFormatPr defaultColWidth="9.140625" defaultRowHeight="15"/>
  <cols>
    <col min="1" max="1" width="5.421875" style="1" customWidth="1"/>
    <col min="2" max="2" width="9.00390625" style="1" customWidth="1"/>
    <col min="3" max="3" width="14.8515625" style="1" customWidth="1"/>
    <col min="4" max="4" width="8.421875" style="1" customWidth="1"/>
    <col min="5" max="5" width="6.00390625" style="1" customWidth="1"/>
    <col min="6" max="6" width="6.8515625" style="1" customWidth="1"/>
    <col min="7" max="7" width="7.7109375" style="1" customWidth="1"/>
    <col min="8" max="8" width="4.7109375" style="1" customWidth="1"/>
    <col min="9" max="9" width="4.28125" style="1" customWidth="1"/>
    <col min="10" max="10" width="5.57421875" style="1" customWidth="1"/>
    <col min="11" max="11" width="4.8515625" style="1" customWidth="1"/>
    <col min="12" max="12" width="7.140625" style="1" customWidth="1"/>
    <col min="13" max="13" width="10.57421875" style="1" customWidth="1"/>
    <col min="14" max="14" width="11.421875" style="1" customWidth="1"/>
    <col min="15" max="15" width="9.00390625" style="1" customWidth="1"/>
    <col min="16" max="16" width="12.28125" style="1" bestFit="1" customWidth="1"/>
    <col min="17" max="16384" width="9.00390625" style="1" customWidth="1"/>
  </cols>
  <sheetData>
    <row r="1" spans="1:14" ht="24">
      <c r="A1" s="196" t="s">
        <v>32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</row>
    <row r="2" ht="24">
      <c r="A2" s="42" t="str">
        <f>ค่าวัสดุและดำเนินการ!A2</f>
        <v>ส่วนราชการ  : กองช่าง  องค์การบริหารส่วนตำบลป่ากลาง  อำเภอปัว  จังหวัดน่าน</v>
      </c>
    </row>
    <row r="3" spans="1:10" ht="24">
      <c r="A3" s="1" t="str">
        <f>ค่าวัสดุและดำเนินการ!A3</f>
        <v>โครงการ      : ปรับปรุงถนนลาดยางตรงสามแยกโรงเรียนมัธยมป่ากลาง</v>
      </c>
      <c r="J3" s="1" t="str">
        <f>ค่าวัสดุและดำเนินการ!I3</f>
        <v>ตามแบบมาตรฐานถนนแอสฟัลต์คอนกรีต. เลขที่ ท.1-07</v>
      </c>
    </row>
    <row r="4" ht="24">
      <c r="A4" s="1" t="str">
        <f>ค่าวัสดุและดำเนินการ!A4</f>
        <v>ปริมาณงาน   : ปรับปรุงถนนแอสฟัลต์คอนกรีต จำนวน 590  ตารางเมตร</v>
      </c>
    </row>
    <row r="5" spans="1:7" ht="24">
      <c r="A5" s="1" t="str">
        <f>ค่าวัสดุและดำเนินการ!A5</f>
        <v>ที่ตั้งโครงการ : บ้านน้ำเปิน  หมู่ที่ 1  ตำบลป่ากลาง  อำเภอปัว  จังหวัดน่าน</v>
      </c>
      <c r="G5" s="1" t="str">
        <f>ค่าวัสดุและดำเนินการ!G5</f>
        <v>เขตฝนตกปกติ   ราคาน้ำมันโซล่าเฉลี่ยที่อำเภอเมือง  27.00 - 27.99  บาท/ลิตร</v>
      </c>
    </row>
    <row r="6" spans="1:7" ht="24">
      <c r="A6" s="1" t="str">
        <f>ค่าวัสดุและดำเนินการ!A6</f>
        <v>อัตราดอกเบี้ยเงินกู้ (MLR)   6 %</v>
      </c>
      <c r="G6" s="1" t="str">
        <f>ค่าวัสดุและดำเนินการ!G6</f>
        <v>เงินล่วงหน้าจ่าย   15  %</v>
      </c>
    </row>
    <row r="7" spans="1:7" ht="24">
      <c r="A7" s="1" t="str">
        <f>ค่าวัสดุและดำเนินการ!A7</f>
        <v>เงินประกันผลงานหัก        0 %</v>
      </c>
      <c r="G7" s="1" t="str">
        <f>ค่าวัสดุและดำเนินการ!G7</f>
        <v>ภาษีมูลค่าเพิ่ม     7  %</v>
      </c>
    </row>
    <row r="8" spans="1:7" ht="24">
      <c r="A8" s="1" t="s">
        <v>162</v>
      </c>
      <c r="G8" s="1" t="s">
        <v>150</v>
      </c>
    </row>
    <row r="9" spans="1:14" ht="24">
      <c r="A9" s="201" t="s">
        <v>22</v>
      </c>
      <c r="B9" s="203" t="s">
        <v>0</v>
      </c>
      <c r="C9" s="203"/>
      <c r="D9" s="203"/>
      <c r="E9" s="204"/>
      <c r="F9" s="201" t="s">
        <v>1</v>
      </c>
      <c r="G9" s="207" t="s">
        <v>23</v>
      </c>
      <c r="H9" s="209" t="s">
        <v>65</v>
      </c>
      <c r="I9" s="210"/>
      <c r="J9" s="209" t="s">
        <v>24</v>
      </c>
      <c r="K9" s="210"/>
      <c r="L9" s="213" t="s">
        <v>25</v>
      </c>
      <c r="M9" s="19" t="s">
        <v>26</v>
      </c>
      <c r="N9" s="213" t="s">
        <v>71</v>
      </c>
    </row>
    <row r="10" spans="1:14" ht="24">
      <c r="A10" s="202"/>
      <c r="B10" s="205"/>
      <c r="C10" s="205"/>
      <c r="D10" s="205"/>
      <c r="E10" s="206"/>
      <c r="F10" s="202"/>
      <c r="G10" s="208"/>
      <c r="H10" s="211" t="s">
        <v>66</v>
      </c>
      <c r="I10" s="212"/>
      <c r="J10" s="211"/>
      <c r="K10" s="212"/>
      <c r="L10" s="214"/>
      <c r="M10" s="20" t="s">
        <v>27</v>
      </c>
      <c r="N10" s="214"/>
    </row>
    <row r="11" spans="1:14" ht="24">
      <c r="A11" s="21">
        <v>1</v>
      </c>
      <c r="B11" s="170" t="s">
        <v>146</v>
      </c>
      <c r="C11" s="170"/>
      <c r="D11" s="171"/>
      <c r="E11" s="22"/>
      <c r="F11" s="23"/>
      <c r="G11" s="24"/>
      <c r="H11" s="45"/>
      <c r="I11" s="46"/>
      <c r="J11" s="185"/>
      <c r="K11" s="186"/>
      <c r="L11" s="25"/>
      <c r="M11" s="25"/>
      <c r="N11" s="26"/>
    </row>
    <row r="12" spans="1:14" ht="24">
      <c r="A12" s="21"/>
      <c r="B12" s="27">
        <v>1.1</v>
      </c>
      <c r="C12" s="28" t="s">
        <v>151</v>
      </c>
      <c r="D12" s="27"/>
      <c r="E12" s="29"/>
      <c r="F12" s="21" t="s">
        <v>21</v>
      </c>
      <c r="G12" s="24">
        <v>0</v>
      </c>
      <c r="H12" s="187">
        <v>1.73</v>
      </c>
      <c r="I12" s="188"/>
      <c r="J12" s="187">
        <f>ROUND(H12*G12,2)</f>
        <v>0</v>
      </c>
      <c r="K12" s="188"/>
      <c r="L12" s="30">
        <f>$J$32</f>
        <v>1.3592</v>
      </c>
      <c r="M12" s="39">
        <f>ROUNDDOWN(H12*L12,2)</f>
        <v>2.35</v>
      </c>
      <c r="N12" s="25">
        <f>ROUND(J12*L12,2)</f>
        <v>0</v>
      </c>
    </row>
    <row r="13" spans="1:14" ht="24">
      <c r="A13" s="21">
        <v>2</v>
      </c>
      <c r="B13" s="173" t="s">
        <v>145</v>
      </c>
      <c r="C13" s="174"/>
      <c r="D13" s="174"/>
      <c r="E13" s="29"/>
      <c r="F13" s="23"/>
      <c r="G13" s="24"/>
      <c r="H13" s="39"/>
      <c r="I13" s="44"/>
      <c r="J13" s="187"/>
      <c r="K13" s="188"/>
      <c r="L13" s="25"/>
      <c r="M13" s="25"/>
      <c r="N13" s="25"/>
    </row>
    <row r="14" spans="1:14" ht="24">
      <c r="A14" s="21"/>
      <c r="B14" s="172">
        <v>2.1</v>
      </c>
      <c r="C14" s="175" t="s">
        <v>130</v>
      </c>
      <c r="D14" s="175"/>
      <c r="E14" s="29"/>
      <c r="F14" s="21" t="s">
        <v>21</v>
      </c>
      <c r="G14" s="24">
        <v>590</v>
      </c>
      <c r="H14" s="187">
        <f>ราคาต่อหน่วย!J5</f>
        <v>13</v>
      </c>
      <c r="I14" s="188"/>
      <c r="J14" s="187">
        <f>ROUND(H14*G14,2)</f>
        <v>7670</v>
      </c>
      <c r="K14" s="188"/>
      <c r="L14" s="30">
        <f>$J$32</f>
        <v>1.3592</v>
      </c>
      <c r="M14" s="39">
        <f>ROUNDDOWN(H14*L14,2)</f>
        <v>17.66</v>
      </c>
      <c r="N14" s="25">
        <f>ROUND(J14*L14,2)</f>
        <v>10425.06</v>
      </c>
    </row>
    <row r="15" spans="1:17" ht="24">
      <c r="A15" s="21"/>
      <c r="B15" s="172">
        <v>2.2</v>
      </c>
      <c r="C15" s="175" t="s">
        <v>131</v>
      </c>
      <c r="D15" s="175"/>
      <c r="E15" s="29"/>
      <c r="F15" s="21" t="s">
        <v>107</v>
      </c>
      <c r="G15" s="24">
        <v>36</v>
      </c>
      <c r="H15" s="187">
        <f>ราคาต่อหน่วย!K20</f>
        <v>1964.31181</v>
      </c>
      <c r="I15" s="188"/>
      <c r="J15" s="187">
        <f>ROUND(H15*G15,2)</f>
        <v>70715.23</v>
      </c>
      <c r="K15" s="188"/>
      <c r="L15" s="30">
        <f>$J$32</f>
        <v>1.3592</v>
      </c>
      <c r="M15" s="39">
        <f>ROUND(H15*L15,2)</f>
        <v>2669.89</v>
      </c>
      <c r="N15" s="25">
        <f>ROUND(J15*L15,2)</f>
        <v>96116.14</v>
      </c>
      <c r="Q15" s="57"/>
    </row>
    <row r="16" spans="1:14" ht="24">
      <c r="A16" s="21"/>
      <c r="B16" s="172">
        <v>2.3</v>
      </c>
      <c r="C16" s="175" t="s">
        <v>132</v>
      </c>
      <c r="D16" s="175"/>
      <c r="E16" s="29"/>
      <c r="F16" s="21" t="s">
        <v>21</v>
      </c>
      <c r="G16" s="24">
        <v>590</v>
      </c>
      <c r="H16" s="187">
        <f>ราคาต่อหน่วย!K35</f>
        <v>238.17605042016808</v>
      </c>
      <c r="I16" s="188"/>
      <c r="J16" s="187">
        <f>ROUND(H16*G16,2)</f>
        <v>140523.87</v>
      </c>
      <c r="K16" s="188"/>
      <c r="L16" s="30">
        <f>$J$32</f>
        <v>1.3592</v>
      </c>
      <c r="M16" s="39">
        <f>ROUND(H16*L16,2)</f>
        <v>323.73</v>
      </c>
      <c r="N16" s="25">
        <f>ROUND(J16*L16,2)</f>
        <v>191000.04</v>
      </c>
    </row>
    <row r="17" spans="1:14" ht="24">
      <c r="A17" s="21">
        <v>3</v>
      </c>
      <c r="B17" s="173" t="s">
        <v>133</v>
      </c>
      <c r="C17" s="174"/>
      <c r="D17" s="174"/>
      <c r="E17" s="29"/>
      <c r="F17" s="23"/>
      <c r="G17" s="32"/>
      <c r="H17" s="39"/>
      <c r="I17" s="44"/>
      <c r="J17" s="187"/>
      <c r="K17" s="188"/>
      <c r="L17" s="30"/>
      <c r="M17" s="39"/>
      <c r="N17" s="25"/>
    </row>
    <row r="18" spans="1:14" ht="24">
      <c r="A18" s="21"/>
      <c r="B18" s="172">
        <v>3.1</v>
      </c>
      <c r="C18" s="175" t="s">
        <v>134</v>
      </c>
      <c r="D18" s="175"/>
      <c r="E18" s="29" t="s">
        <v>85</v>
      </c>
      <c r="F18" s="21" t="s">
        <v>21</v>
      </c>
      <c r="G18" s="24">
        <v>25</v>
      </c>
      <c r="H18" s="187">
        <f>ราคาต่อหน่วย!I44</f>
        <v>275.536</v>
      </c>
      <c r="I18" s="188"/>
      <c r="J18" s="187">
        <f>ROUND(H18*G18,2)</f>
        <v>6888.4</v>
      </c>
      <c r="K18" s="188"/>
      <c r="L18" s="30">
        <f>$J$32</f>
        <v>1.3592</v>
      </c>
      <c r="M18" s="39">
        <f>ROUND(H18*L18,2)</f>
        <v>374.51</v>
      </c>
      <c r="N18" s="25">
        <f>ROUND(J18*L18,2)</f>
        <v>9362.71</v>
      </c>
    </row>
    <row r="19" spans="1:14" ht="24">
      <c r="A19" s="21"/>
      <c r="B19" s="172"/>
      <c r="C19" s="197" t="s">
        <v>135</v>
      </c>
      <c r="D19" s="197"/>
      <c r="E19" s="198"/>
      <c r="F19" s="23"/>
      <c r="G19" s="32"/>
      <c r="H19" s="67"/>
      <c r="I19" s="68"/>
      <c r="J19" s="67"/>
      <c r="K19" s="68"/>
      <c r="L19" s="30"/>
      <c r="M19" s="39"/>
      <c r="N19" s="25"/>
    </row>
    <row r="20" spans="1:14" ht="24">
      <c r="A20" s="21">
        <v>4</v>
      </c>
      <c r="B20" s="173" t="s">
        <v>136</v>
      </c>
      <c r="C20" s="174"/>
      <c r="D20" s="174"/>
      <c r="E20" s="29"/>
      <c r="F20" s="21" t="s">
        <v>137</v>
      </c>
      <c r="G20" s="24">
        <v>1</v>
      </c>
      <c r="H20" s="187">
        <v>0</v>
      </c>
      <c r="I20" s="188"/>
      <c r="J20" s="187">
        <f>ROUND(H20*G20,2)</f>
        <v>0</v>
      </c>
      <c r="K20" s="188"/>
      <c r="L20" s="25">
        <v>0</v>
      </c>
      <c r="M20" s="39">
        <f>ROUND(H20*L20,2)</f>
        <v>0</v>
      </c>
      <c r="N20" s="25">
        <f>ROUND(J20*L20,2)</f>
        <v>0</v>
      </c>
    </row>
    <row r="21" spans="1:14" ht="24">
      <c r="A21" s="21">
        <v>5</v>
      </c>
      <c r="B21" s="142" t="s">
        <v>70</v>
      </c>
      <c r="C21" s="28"/>
      <c r="D21" s="27"/>
      <c r="E21" s="29"/>
      <c r="F21" s="21"/>
      <c r="G21" s="24"/>
      <c r="H21" s="187"/>
      <c r="I21" s="188"/>
      <c r="J21" s="187"/>
      <c r="K21" s="188"/>
      <c r="L21" s="30"/>
      <c r="M21" s="39"/>
      <c r="N21" s="25"/>
    </row>
    <row r="22" spans="1:14" ht="24">
      <c r="A22" s="21"/>
      <c r="B22" s="28"/>
      <c r="C22" s="28"/>
      <c r="D22" s="27"/>
      <c r="E22" s="29"/>
      <c r="F22" s="21"/>
      <c r="G22" s="24"/>
      <c r="H22" s="187"/>
      <c r="I22" s="188"/>
      <c r="J22" s="187"/>
      <c r="K22" s="188"/>
      <c r="L22" s="30"/>
      <c r="M22" s="39"/>
      <c r="N22" s="25"/>
    </row>
    <row r="23" spans="1:14" ht="24">
      <c r="A23" s="21"/>
      <c r="B23" s="28"/>
      <c r="C23" s="28"/>
      <c r="D23" s="27"/>
      <c r="E23" s="29"/>
      <c r="F23" s="21"/>
      <c r="G23" s="24"/>
      <c r="H23" s="187"/>
      <c r="I23" s="188"/>
      <c r="J23" s="187"/>
      <c r="K23" s="188"/>
      <c r="L23" s="30"/>
      <c r="M23" s="39"/>
      <c r="N23" s="25"/>
    </row>
    <row r="24" spans="1:14" ht="24">
      <c r="A24" s="21"/>
      <c r="B24" s="43"/>
      <c r="C24" s="28"/>
      <c r="D24" s="27"/>
      <c r="E24" s="29"/>
      <c r="F24" s="23"/>
      <c r="G24" s="32"/>
      <c r="H24" s="94"/>
      <c r="I24" s="95"/>
      <c r="J24" s="94"/>
      <c r="K24" s="95"/>
      <c r="L24" s="30"/>
      <c r="M24" s="39"/>
      <c r="N24" s="25"/>
    </row>
    <row r="25" spans="1:14" ht="24">
      <c r="A25" s="21"/>
      <c r="B25" s="28"/>
      <c r="C25" s="28"/>
      <c r="D25" s="27"/>
      <c r="E25" s="29"/>
      <c r="F25" s="21"/>
      <c r="G25" s="24"/>
      <c r="H25" s="187"/>
      <c r="I25" s="188"/>
      <c r="J25" s="187"/>
      <c r="K25" s="188"/>
      <c r="L25" s="30"/>
      <c r="M25" s="39"/>
      <c r="N25" s="25"/>
    </row>
    <row r="26" spans="1:14" ht="24">
      <c r="A26" s="47"/>
      <c r="B26" s="48"/>
      <c r="C26" s="48"/>
      <c r="D26" s="49"/>
      <c r="E26" s="50"/>
      <c r="F26" s="51"/>
      <c r="G26" s="52"/>
      <c r="H26" s="53"/>
      <c r="I26" s="54"/>
      <c r="J26" s="53"/>
      <c r="K26" s="54"/>
      <c r="L26" s="38"/>
      <c r="M26" s="33"/>
      <c r="N26" s="25"/>
    </row>
    <row r="27" spans="1:14" ht="24">
      <c r="A27" s="15"/>
      <c r="B27" s="15"/>
      <c r="C27" s="34"/>
      <c r="D27" s="35"/>
      <c r="E27" s="35"/>
      <c r="F27" s="15"/>
      <c r="G27" s="69"/>
      <c r="H27" s="69"/>
      <c r="I27" s="15"/>
      <c r="J27" s="15"/>
      <c r="K27" s="36"/>
      <c r="L27" s="176"/>
      <c r="M27" s="34" t="s">
        <v>81</v>
      </c>
      <c r="N27" s="56">
        <f>ROUND((SUM(N13:N26)),2)</f>
        <v>306903.95</v>
      </c>
    </row>
    <row r="28" spans="1:14" ht="24.75" thickBot="1">
      <c r="A28" s="15"/>
      <c r="B28" s="15"/>
      <c r="C28" s="34"/>
      <c r="D28" s="35"/>
      <c r="E28" s="35"/>
      <c r="F28" s="15"/>
      <c r="G28" s="69"/>
      <c r="H28" s="69"/>
      <c r="I28" s="15"/>
      <c r="J28" s="15"/>
      <c r="K28" s="36"/>
      <c r="L28" s="176"/>
      <c r="M28" s="34" t="s">
        <v>100</v>
      </c>
      <c r="N28" s="55">
        <f>ROUNDDOWN(N27,2)</f>
        <v>306903.95</v>
      </c>
    </row>
    <row r="29" spans="1:16" ht="25.5" thickBot="1" thickTop="1">
      <c r="A29" s="14"/>
      <c r="B29" s="16" t="s">
        <v>28</v>
      </c>
      <c r="C29" s="17"/>
      <c r="D29" s="16"/>
      <c r="E29" s="16"/>
      <c r="H29" s="64"/>
      <c r="I29" s="14"/>
      <c r="J29" s="193">
        <f>SUM(J13:K26)</f>
        <v>225797.49999999997</v>
      </c>
      <c r="K29" s="194"/>
      <c r="L29" s="195"/>
      <c r="M29" s="31"/>
      <c r="N29" s="37"/>
      <c r="P29" s="61">
        <f>J29*J32</f>
        <v>306903.96199999994</v>
      </c>
    </row>
    <row r="30" spans="1:14" ht="24.75" thickBot="1">
      <c r="A30" s="14"/>
      <c r="B30" s="16" t="s">
        <v>29</v>
      </c>
      <c r="C30" s="17"/>
      <c r="D30" s="16"/>
      <c r="E30" s="16"/>
      <c r="H30" s="64"/>
      <c r="I30" s="14"/>
      <c r="J30" s="193" t="s">
        <v>18</v>
      </c>
      <c r="K30" s="194"/>
      <c r="L30" s="195"/>
      <c r="M30" s="31"/>
      <c r="N30" s="37"/>
    </row>
    <row r="31" spans="1:14" ht="24.75" thickBot="1">
      <c r="A31" s="14"/>
      <c r="B31" s="16"/>
      <c r="C31" s="17"/>
      <c r="D31" s="16"/>
      <c r="E31" s="16"/>
      <c r="H31" s="64"/>
      <c r="I31" s="14"/>
      <c r="J31" s="66"/>
      <c r="K31" s="66"/>
      <c r="L31" s="66"/>
      <c r="M31" s="31"/>
      <c r="N31" s="37"/>
    </row>
    <row r="32" spans="1:14" ht="24.75" thickBot="1">
      <c r="A32" s="14"/>
      <c r="B32" s="16" t="s">
        <v>30</v>
      </c>
      <c r="C32" s="17"/>
      <c r="D32" s="16"/>
      <c r="E32" s="16"/>
      <c r="H32" s="64"/>
      <c r="I32" s="14"/>
      <c r="J32" s="190">
        <v>1.3592</v>
      </c>
      <c r="K32" s="191"/>
      <c r="L32" s="192"/>
      <c r="M32" s="31"/>
      <c r="N32" s="37"/>
    </row>
    <row r="33" spans="1:14" ht="24.75" thickBot="1">
      <c r="A33" s="14"/>
      <c r="B33" s="16" t="s">
        <v>31</v>
      </c>
      <c r="C33" s="17"/>
      <c r="D33" s="16"/>
      <c r="E33" s="16"/>
      <c r="H33" s="64"/>
      <c r="I33" s="14"/>
      <c r="J33" s="190" t="s">
        <v>18</v>
      </c>
      <c r="K33" s="191"/>
      <c r="L33" s="192"/>
      <c r="M33" s="31"/>
      <c r="N33" s="37"/>
    </row>
    <row r="34" spans="1:14" ht="24" hidden="1">
      <c r="A34" s="14"/>
      <c r="B34" s="16"/>
      <c r="C34" s="17"/>
      <c r="D34" s="16"/>
      <c r="E34" s="16"/>
      <c r="H34" s="96"/>
      <c r="I34" s="14"/>
      <c r="J34" s="41"/>
      <c r="K34" s="41"/>
      <c r="L34" s="41"/>
      <c r="M34" s="31"/>
      <c r="N34" s="37"/>
    </row>
    <row r="35" spans="1:14" ht="24" hidden="1">
      <c r="A35" s="14"/>
      <c r="B35" s="16"/>
      <c r="C35" s="17"/>
      <c r="D35" s="16"/>
      <c r="E35" s="16"/>
      <c r="H35" s="96"/>
      <c r="I35" s="14"/>
      <c r="J35" s="41"/>
      <c r="K35" s="41"/>
      <c r="L35" s="41"/>
      <c r="M35" s="31"/>
      <c r="N35" s="37"/>
    </row>
    <row r="36" spans="1:14" ht="24" hidden="1">
      <c r="A36" s="14"/>
      <c r="B36" s="16"/>
      <c r="C36" s="17"/>
      <c r="D36" s="16"/>
      <c r="E36" s="16"/>
      <c r="H36" s="96"/>
      <c r="I36" s="14"/>
      <c r="J36" s="41"/>
      <c r="K36" s="41"/>
      <c r="L36" s="41"/>
      <c r="M36" s="31"/>
      <c r="N36" s="37"/>
    </row>
    <row r="37" spans="1:14" ht="24" hidden="1">
      <c r="A37" s="18"/>
      <c r="B37" s="196" t="s">
        <v>88</v>
      </c>
      <c r="C37" s="196"/>
      <c r="D37" s="196"/>
      <c r="E37" s="196"/>
      <c r="F37" s="196"/>
      <c r="G37" s="3"/>
      <c r="H37" s="96"/>
      <c r="I37" s="96"/>
      <c r="J37" s="189" t="s">
        <v>89</v>
      </c>
      <c r="K37" s="189"/>
      <c r="L37" s="189"/>
      <c r="M37" s="189"/>
      <c r="N37" s="189"/>
    </row>
    <row r="38" spans="2:13" ht="24" hidden="1">
      <c r="B38" s="199" t="s">
        <v>90</v>
      </c>
      <c r="C38" s="199"/>
      <c r="D38" s="199"/>
      <c r="E38" s="199"/>
      <c r="J38" s="199" t="s">
        <v>91</v>
      </c>
      <c r="K38" s="199"/>
      <c r="L38" s="199"/>
      <c r="M38" s="199"/>
    </row>
    <row r="39" spans="2:13" ht="24" hidden="1">
      <c r="B39" s="199" t="s">
        <v>92</v>
      </c>
      <c r="C39" s="199"/>
      <c r="D39" s="199"/>
      <c r="E39" s="199"/>
      <c r="J39" s="199" t="s">
        <v>93</v>
      </c>
      <c r="K39" s="199"/>
      <c r="L39" s="199"/>
      <c r="M39" s="199"/>
    </row>
    <row r="40" ht="24" hidden="1"/>
    <row r="41" spans="2:14" ht="24" hidden="1">
      <c r="B41" s="196" t="s">
        <v>94</v>
      </c>
      <c r="C41" s="196"/>
      <c r="D41" s="196"/>
      <c r="E41" s="196"/>
      <c r="J41" s="189" t="s">
        <v>95</v>
      </c>
      <c r="K41" s="189"/>
      <c r="L41" s="189"/>
      <c r="M41" s="189"/>
      <c r="N41" s="189"/>
    </row>
    <row r="42" spans="2:13" ht="24" hidden="1">
      <c r="B42" s="199" t="s">
        <v>98</v>
      </c>
      <c r="C42" s="199"/>
      <c r="D42" s="199"/>
      <c r="E42" s="199"/>
      <c r="J42" s="199" t="s">
        <v>96</v>
      </c>
      <c r="K42" s="199"/>
      <c r="L42" s="199"/>
      <c r="M42" s="199"/>
    </row>
    <row r="43" spans="1:13" ht="24" hidden="1">
      <c r="A43" s="18"/>
      <c r="B43" s="199" t="s">
        <v>59</v>
      </c>
      <c r="C43" s="199"/>
      <c r="D43" s="199"/>
      <c r="E43" s="199"/>
      <c r="F43" s="18"/>
      <c r="J43" s="199" t="s">
        <v>97</v>
      </c>
      <c r="K43" s="199"/>
      <c r="L43" s="199"/>
      <c r="M43" s="199"/>
    </row>
    <row r="44" spans="1:14" ht="24" hidden="1">
      <c r="A44" s="14"/>
      <c r="B44" s="16"/>
      <c r="C44" s="17"/>
      <c r="D44" s="16"/>
      <c r="E44" s="16"/>
      <c r="H44" s="96"/>
      <c r="I44" s="14"/>
      <c r="J44" s="41"/>
      <c r="K44" s="41"/>
      <c r="L44" s="41"/>
      <c r="M44" s="31"/>
      <c r="N44" s="37"/>
    </row>
    <row r="45" spans="1:14" ht="24" hidden="1">
      <c r="A45" s="14"/>
      <c r="B45" s="16"/>
      <c r="C45" s="17"/>
      <c r="D45" s="16"/>
      <c r="E45" s="16"/>
      <c r="H45" s="96"/>
      <c r="I45" s="14"/>
      <c r="J45" s="41"/>
      <c r="K45" s="41"/>
      <c r="L45" s="41"/>
      <c r="M45" s="31"/>
      <c r="N45" s="37"/>
    </row>
    <row r="46" spans="1:14" ht="24" hidden="1">
      <c r="A46" s="14"/>
      <c r="B46" s="16"/>
      <c r="C46" s="17"/>
      <c r="D46" s="16"/>
      <c r="E46" s="16"/>
      <c r="H46" s="96"/>
      <c r="I46" s="14"/>
      <c r="J46" s="41"/>
      <c r="K46" s="41"/>
      <c r="L46" s="41"/>
      <c r="M46" s="31"/>
      <c r="N46" s="37"/>
    </row>
    <row r="47" spans="1:14" ht="24" hidden="1">
      <c r="A47" s="14"/>
      <c r="B47" s="16"/>
      <c r="C47" s="17"/>
      <c r="D47" s="16"/>
      <c r="E47" s="16"/>
      <c r="H47" s="96"/>
      <c r="I47" s="14"/>
      <c r="J47" s="41"/>
      <c r="K47" s="41"/>
      <c r="L47" s="41"/>
      <c r="M47" s="31"/>
      <c r="N47" s="37"/>
    </row>
    <row r="48" spans="1:14" ht="24" hidden="1">
      <c r="A48" s="14"/>
      <c r="B48" s="16"/>
      <c r="C48" s="17"/>
      <c r="D48" s="16"/>
      <c r="E48" s="16"/>
      <c r="H48" s="96"/>
      <c r="I48" s="14"/>
      <c r="J48" s="41"/>
      <c r="K48" s="41"/>
      <c r="L48" s="41"/>
      <c r="M48" s="31"/>
      <c r="N48" s="37"/>
    </row>
    <row r="49" spans="1:14" ht="24" hidden="1">
      <c r="A49" s="14"/>
      <c r="B49" s="16"/>
      <c r="C49" s="17"/>
      <c r="D49" s="16"/>
      <c r="E49" s="16"/>
      <c r="H49" s="96"/>
      <c r="I49" s="14"/>
      <c r="J49" s="41"/>
      <c r="K49" s="41"/>
      <c r="L49" s="41"/>
      <c r="M49" s="31"/>
      <c r="N49" s="37"/>
    </row>
    <row r="50" spans="1:14" ht="24" hidden="1">
      <c r="A50" s="14"/>
      <c r="B50" s="16"/>
      <c r="C50" s="17"/>
      <c r="D50" s="16"/>
      <c r="E50" s="16"/>
      <c r="H50" s="96"/>
      <c r="I50" s="14"/>
      <c r="J50" s="41"/>
      <c r="K50" s="41"/>
      <c r="L50" s="41"/>
      <c r="M50" s="31"/>
      <c r="N50" s="37"/>
    </row>
    <row r="51" spans="1:14" ht="24" hidden="1">
      <c r="A51" s="14"/>
      <c r="B51" s="16"/>
      <c r="C51" s="17"/>
      <c r="D51" s="16"/>
      <c r="E51" s="16"/>
      <c r="H51" s="96"/>
      <c r="I51" s="14"/>
      <c r="J51" s="41"/>
      <c r="K51" s="41"/>
      <c r="L51" s="41"/>
      <c r="M51" s="31"/>
      <c r="N51" s="37"/>
    </row>
    <row r="52" spans="1:14" ht="24" hidden="1">
      <c r="A52" s="14"/>
      <c r="B52" s="16"/>
      <c r="C52" s="17"/>
      <c r="D52" s="16"/>
      <c r="E52" s="16"/>
      <c r="H52" s="96"/>
      <c r="I52" s="14"/>
      <c r="J52" s="41"/>
      <c r="K52" s="41"/>
      <c r="L52" s="41"/>
      <c r="M52" s="31"/>
      <c r="N52" s="37"/>
    </row>
    <row r="53" spans="1:14" ht="24">
      <c r="A53" s="14"/>
      <c r="B53" s="16"/>
      <c r="C53" s="17"/>
      <c r="D53" s="16"/>
      <c r="E53" s="16"/>
      <c r="H53" s="64"/>
      <c r="I53" s="14"/>
      <c r="J53" s="41"/>
      <c r="K53" s="41"/>
      <c r="L53" s="41"/>
      <c r="M53" s="31"/>
      <c r="N53" s="37"/>
    </row>
    <row r="54" spans="5:11" ht="24">
      <c r="E54" s="3" t="s">
        <v>67</v>
      </c>
      <c r="F54" s="3"/>
      <c r="G54" s="3"/>
      <c r="H54" s="3"/>
      <c r="I54" s="3"/>
      <c r="J54" s="3"/>
      <c r="K54" s="3"/>
    </row>
    <row r="55" spans="5:9" ht="24">
      <c r="E55" s="200" t="str">
        <f>B71</f>
        <v>( นายสุภาพ  ปัญญา )</v>
      </c>
      <c r="F55" s="200"/>
      <c r="G55" s="200"/>
      <c r="H55" s="200"/>
      <c r="I55" s="200"/>
    </row>
    <row r="56" spans="5:9" ht="24">
      <c r="E56" s="200" t="str">
        <f>D71</f>
        <v>รองปลัด อบต.ป่ากลาง</v>
      </c>
      <c r="F56" s="200"/>
      <c r="G56" s="200"/>
      <c r="H56" s="200"/>
      <c r="I56" s="200"/>
    </row>
    <row r="58" spans="2:13" ht="24">
      <c r="B58" s="3" t="s">
        <v>82</v>
      </c>
      <c r="C58" s="3"/>
      <c r="D58" s="3"/>
      <c r="E58" s="3"/>
      <c r="F58" s="3"/>
      <c r="G58" s="3"/>
      <c r="H58" s="3" t="s">
        <v>84</v>
      </c>
      <c r="J58" s="3"/>
      <c r="K58" s="3"/>
      <c r="L58" s="3"/>
      <c r="M58" s="3"/>
    </row>
    <row r="59" spans="2:12" ht="24">
      <c r="B59" s="200" t="str">
        <f>B81</f>
        <v>( นายนัฏฐิชัย  ใจมั่น)</v>
      </c>
      <c r="C59" s="196"/>
      <c r="D59" s="196"/>
      <c r="I59" s="200" t="str">
        <f>B84</f>
        <v>( นายสุรเดช   พรมมีเดช )</v>
      </c>
      <c r="J59" s="200"/>
      <c r="K59" s="200"/>
      <c r="L59" s="200"/>
    </row>
    <row r="60" spans="2:12" ht="24">
      <c r="B60" s="200" t="str">
        <f>D81</f>
        <v>ผู้อำนวยการกองช่าง</v>
      </c>
      <c r="C60" s="196"/>
      <c r="D60" s="196"/>
      <c r="I60" s="200" t="str">
        <f>D84</f>
        <v>นายช่างโยธา</v>
      </c>
      <c r="J60" s="200"/>
      <c r="K60" s="200"/>
      <c r="L60" s="200"/>
    </row>
    <row r="61" spans="2:12" ht="24">
      <c r="B61" s="62"/>
      <c r="C61" s="63"/>
      <c r="D61" s="63"/>
      <c r="I61" s="62"/>
      <c r="J61" s="62"/>
      <c r="K61" s="62"/>
      <c r="L61" s="62"/>
    </row>
    <row r="62" spans="2:13" ht="24">
      <c r="B62" s="3" t="s">
        <v>82</v>
      </c>
      <c r="C62" s="3"/>
      <c r="D62" s="3"/>
      <c r="E62" s="3"/>
      <c r="F62" s="3"/>
      <c r="G62" s="3"/>
      <c r="H62" s="3" t="s">
        <v>84</v>
      </c>
      <c r="J62" s="3"/>
      <c r="K62" s="3"/>
      <c r="L62" s="3"/>
      <c r="M62" s="3"/>
    </row>
    <row r="63" spans="2:12" ht="24">
      <c r="B63" s="200" t="str">
        <f>B67</f>
        <v>( นายชัยเดช  อภิวัฒน์สกุล )</v>
      </c>
      <c r="C63" s="196"/>
      <c r="D63" s="196"/>
      <c r="I63" s="200" t="str">
        <f>B68</f>
        <v>( นายสุรพงษ์   ศิลป์ท้าว)</v>
      </c>
      <c r="J63" s="200"/>
      <c r="K63" s="200"/>
      <c r="L63" s="200"/>
    </row>
    <row r="64" spans="2:12" ht="24">
      <c r="B64" s="200" t="str">
        <f>D67</f>
        <v>รองนายก อบต.ป่ากลาง</v>
      </c>
      <c r="C64" s="196"/>
      <c r="D64" s="196"/>
      <c r="I64" s="200" t="str">
        <f>D68</f>
        <v>รองนายก อบต.ป่ากลาง</v>
      </c>
      <c r="J64" s="200"/>
      <c r="K64" s="200"/>
      <c r="L64" s="200"/>
    </row>
    <row r="65" spans="2:12" ht="24">
      <c r="B65" s="62"/>
      <c r="C65" s="63"/>
      <c r="D65" s="63"/>
      <c r="I65" s="62"/>
      <c r="J65" s="62"/>
      <c r="K65" s="62"/>
      <c r="L65" s="62"/>
    </row>
    <row r="66" spans="2:12" ht="24">
      <c r="B66" s="62"/>
      <c r="C66" s="63"/>
      <c r="D66" s="63"/>
      <c r="I66" s="62"/>
      <c r="J66" s="62"/>
      <c r="K66" s="62"/>
      <c r="L66" s="62"/>
    </row>
    <row r="67" spans="2:4" ht="24">
      <c r="B67" s="40" t="s">
        <v>33</v>
      </c>
      <c r="D67" s="40" t="s">
        <v>34</v>
      </c>
    </row>
    <row r="68" spans="2:4" ht="24">
      <c r="B68" s="40" t="s">
        <v>83</v>
      </c>
      <c r="D68" s="40" t="s">
        <v>34</v>
      </c>
    </row>
    <row r="69" spans="2:4" ht="24">
      <c r="B69" s="40" t="s">
        <v>35</v>
      </c>
      <c r="D69" s="40" t="s">
        <v>36</v>
      </c>
    </row>
    <row r="70" spans="2:4" ht="24">
      <c r="B70" s="65" t="s">
        <v>37</v>
      </c>
      <c r="D70" s="1" t="s">
        <v>38</v>
      </c>
    </row>
    <row r="71" spans="2:4" ht="24">
      <c r="B71" s="1" t="s">
        <v>39</v>
      </c>
      <c r="D71" s="1" t="s">
        <v>40</v>
      </c>
    </row>
    <row r="72" spans="2:4" ht="24">
      <c r="B72" s="1" t="s">
        <v>41</v>
      </c>
      <c r="D72" s="1" t="s">
        <v>42</v>
      </c>
    </row>
    <row r="73" spans="2:4" ht="24">
      <c r="B73" s="1" t="s">
        <v>43</v>
      </c>
      <c r="D73" s="1" t="s">
        <v>44</v>
      </c>
    </row>
    <row r="74" spans="2:4" ht="24">
      <c r="B74" s="1" t="s">
        <v>45</v>
      </c>
      <c r="D74" s="1" t="s">
        <v>46</v>
      </c>
    </row>
    <row r="75" spans="2:4" ht="24">
      <c r="B75" s="1" t="s">
        <v>47</v>
      </c>
      <c r="D75" s="1" t="s">
        <v>48</v>
      </c>
    </row>
    <row r="76" spans="2:4" ht="24">
      <c r="B76" s="1" t="s">
        <v>49</v>
      </c>
      <c r="D76" s="1" t="s">
        <v>50</v>
      </c>
    </row>
    <row r="77" spans="2:4" ht="24">
      <c r="B77" s="1" t="s">
        <v>51</v>
      </c>
      <c r="D77" s="1" t="s">
        <v>52</v>
      </c>
    </row>
    <row r="78" spans="2:4" ht="24">
      <c r="B78" s="1" t="s">
        <v>53</v>
      </c>
      <c r="D78" s="1" t="s">
        <v>54</v>
      </c>
    </row>
    <row r="79" spans="2:4" ht="24">
      <c r="B79" s="1" t="s">
        <v>55</v>
      </c>
      <c r="D79" s="1" t="s">
        <v>56</v>
      </c>
    </row>
    <row r="80" spans="2:4" ht="24">
      <c r="B80" s="1" t="s">
        <v>57</v>
      </c>
      <c r="D80" s="1" t="s">
        <v>58</v>
      </c>
    </row>
    <row r="81" spans="2:4" ht="24">
      <c r="B81" s="1" t="s">
        <v>153</v>
      </c>
      <c r="D81" s="1" t="s">
        <v>59</v>
      </c>
    </row>
    <row r="82" spans="2:4" ht="24">
      <c r="B82" s="1" t="s">
        <v>60</v>
      </c>
      <c r="D82" s="1" t="s">
        <v>152</v>
      </c>
    </row>
    <row r="83" spans="2:4" ht="24">
      <c r="B83" s="1" t="s">
        <v>61</v>
      </c>
      <c r="D83" s="1" t="s">
        <v>62</v>
      </c>
    </row>
    <row r="84" spans="2:4" ht="24">
      <c r="B84" s="1" t="s">
        <v>63</v>
      </c>
      <c r="D84" s="40" t="s">
        <v>64</v>
      </c>
    </row>
  </sheetData>
  <sheetProtection/>
  <mergeCells count="60">
    <mergeCell ref="B42:E42"/>
    <mergeCell ref="J42:M42"/>
    <mergeCell ref="A1:N1"/>
    <mergeCell ref="A9:A10"/>
    <mergeCell ref="B9:E10"/>
    <mergeCell ref="F9:F10"/>
    <mergeCell ref="G9:G10"/>
    <mergeCell ref="H9:I9"/>
    <mergeCell ref="J9:K10"/>
    <mergeCell ref="L9:L10"/>
    <mergeCell ref="N9:N10"/>
    <mergeCell ref="H10:I10"/>
    <mergeCell ref="B38:E38"/>
    <mergeCell ref="J38:M38"/>
    <mergeCell ref="J18:K18"/>
    <mergeCell ref="J13:K13"/>
    <mergeCell ref="J15:K15"/>
    <mergeCell ref="H20:I20"/>
    <mergeCell ref="J20:K20"/>
    <mergeCell ref="H16:I16"/>
    <mergeCell ref="J16:K16"/>
    <mergeCell ref="J17:K17"/>
    <mergeCell ref="H18:I18"/>
    <mergeCell ref="C19:E19"/>
    <mergeCell ref="H22:I22"/>
    <mergeCell ref="B39:E39"/>
    <mergeCell ref="J39:M39"/>
    <mergeCell ref="B64:D64"/>
    <mergeCell ref="I64:L64"/>
    <mergeCell ref="E55:I55"/>
    <mergeCell ref="E56:I56"/>
    <mergeCell ref="B59:D59"/>
    <mergeCell ref="I59:L59"/>
    <mergeCell ref="B60:D60"/>
    <mergeCell ref="I60:L60"/>
    <mergeCell ref="B63:D63"/>
    <mergeCell ref="I63:L63"/>
    <mergeCell ref="B43:E43"/>
    <mergeCell ref="J43:M43"/>
    <mergeCell ref="B41:E41"/>
    <mergeCell ref="J41:N41"/>
    <mergeCell ref="H21:I21"/>
    <mergeCell ref="J21:K21"/>
    <mergeCell ref="B37:F37"/>
    <mergeCell ref="J11:K11"/>
    <mergeCell ref="H12:I12"/>
    <mergeCell ref="J12:K12"/>
    <mergeCell ref="J37:N37"/>
    <mergeCell ref="J22:K22"/>
    <mergeCell ref="H23:I23"/>
    <mergeCell ref="J23:K23"/>
    <mergeCell ref="H25:I25"/>
    <mergeCell ref="J25:K25"/>
    <mergeCell ref="J32:L32"/>
    <mergeCell ref="J33:L33"/>
    <mergeCell ref="J29:L29"/>
    <mergeCell ref="J30:L30"/>
    <mergeCell ref="H14:I14"/>
    <mergeCell ref="J14:K14"/>
    <mergeCell ref="H15:I15"/>
  </mergeCells>
  <printOptions horizontalCentered="1"/>
  <pageMargins left="0.5905511811023623" right="0" top="0.3937007874015748" bottom="0" header="0.31496062992125984" footer="0.31496062992125984"/>
  <pageSetup horizontalDpi="600" verticalDpi="600" orientation="portrait" paperSize="9" scale="83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view="pageBreakPreview" zoomScale="130" zoomScaleSheetLayoutView="130" zoomScalePageLayoutView="0" workbookViewId="0" topLeftCell="A1">
      <selection activeCell="I3" sqref="I3"/>
    </sheetView>
  </sheetViews>
  <sheetFormatPr defaultColWidth="9.140625" defaultRowHeight="15"/>
  <cols>
    <col min="1" max="1" width="5.140625" style="1" customWidth="1"/>
    <col min="2" max="3" width="10.57421875" style="1" customWidth="1"/>
    <col min="4" max="4" width="13.00390625" style="1" customWidth="1"/>
    <col min="5" max="5" width="7.28125" style="1" customWidth="1"/>
    <col min="6" max="6" width="10.57421875" style="1" customWidth="1"/>
    <col min="7" max="7" width="7.28125" style="1" customWidth="1"/>
    <col min="8" max="8" width="9.28125" style="1" customWidth="1"/>
    <col min="9" max="9" width="8.421875" style="1" customWidth="1"/>
    <col min="10" max="10" width="9.28125" style="1" customWidth="1"/>
    <col min="11" max="11" width="10.57421875" style="1" customWidth="1"/>
    <col min="12" max="12" width="13.28125" style="1" customWidth="1"/>
    <col min="13" max="16384" width="9.00390625" style="1" customWidth="1"/>
  </cols>
  <sheetData>
    <row r="1" spans="1:12" ht="24">
      <c r="A1" s="196" t="s">
        <v>14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</row>
    <row r="2" spans="1:12" ht="24">
      <c r="A2" s="42" t="s">
        <v>86</v>
      </c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9" ht="24">
      <c r="A3" s="1" t="s">
        <v>148</v>
      </c>
      <c r="I3" s="1" t="s">
        <v>149</v>
      </c>
    </row>
    <row r="4" ht="24">
      <c r="A4" s="1" t="s">
        <v>147</v>
      </c>
    </row>
    <row r="5" spans="1:10" ht="21" customHeight="1">
      <c r="A5" s="1" t="s">
        <v>87</v>
      </c>
      <c r="G5" s="3" t="s">
        <v>163</v>
      </c>
      <c r="J5" s="13"/>
    </row>
    <row r="6" spans="1:7" ht="24">
      <c r="A6" s="1" t="s">
        <v>16</v>
      </c>
      <c r="G6" s="1" t="s">
        <v>99</v>
      </c>
    </row>
    <row r="7" spans="1:7" ht="24">
      <c r="A7" s="1" t="s">
        <v>15</v>
      </c>
      <c r="G7" s="1" t="s">
        <v>69</v>
      </c>
    </row>
    <row r="8" spans="1:12" ht="24">
      <c r="A8" s="60" t="s">
        <v>22</v>
      </c>
      <c r="B8" s="215" t="s">
        <v>0</v>
      </c>
      <c r="C8" s="216"/>
      <c r="D8" s="217"/>
      <c r="E8" s="4" t="s">
        <v>1</v>
      </c>
      <c r="F8" s="4" t="s">
        <v>5</v>
      </c>
      <c r="G8" s="4" t="s">
        <v>3</v>
      </c>
      <c r="H8" s="4" t="s">
        <v>5</v>
      </c>
      <c r="I8" s="4" t="s">
        <v>9</v>
      </c>
      <c r="J8" s="4" t="s">
        <v>10</v>
      </c>
      <c r="K8" s="4" t="s">
        <v>12</v>
      </c>
      <c r="L8" s="4" t="s">
        <v>13</v>
      </c>
    </row>
    <row r="9" spans="1:12" ht="24">
      <c r="A9" s="58" t="s">
        <v>68</v>
      </c>
      <c r="B9" s="6"/>
      <c r="C9" s="7"/>
      <c r="D9" s="8"/>
      <c r="E9" s="5"/>
      <c r="F9" s="5" t="s">
        <v>6</v>
      </c>
      <c r="G9" s="5" t="s">
        <v>4</v>
      </c>
      <c r="H9" s="5" t="s">
        <v>4</v>
      </c>
      <c r="I9" s="5" t="s">
        <v>8</v>
      </c>
      <c r="J9" s="5" t="s">
        <v>11</v>
      </c>
      <c r="K9" s="5"/>
      <c r="L9" s="5"/>
    </row>
    <row r="10" spans="1:12" ht="24">
      <c r="A10" s="59"/>
      <c r="B10" s="10"/>
      <c r="C10" s="11"/>
      <c r="D10" s="12"/>
      <c r="E10" s="9"/>
      <c r="F10" s="9" t="s">
        <v>2</v>
      </c>
      <c r="G10" s="9" t="s">
        <v>7</v>
      </c>
      <c r="H10" s="9" t="s">
        <v>2</v>
      </c>
      <c r="I10" s="9" t="s">
        <v>2</v>
      </c>
      <c r="J10" s="9" t="s">
        <v>2</v>
      </c>
      <c r="K10" s="9" t="s">
        <v>2</v>
      </c>
      <c r="L10" s="9"/>
    </row>
    <row r="11" spans="1:12" ht="24">
      <c r="A11" s="70">
        <v>1</v>
      </c>
      <c r="B11" s="136" t="s">
        <v>127</v>
      </c>
      <c r="C11" s="71"/>
      <c r="D11" s="72"/>
      <c r="E11" s="76" t="s">
        <v>79</v>
      </c>
      <c r="F11" s="73">
        <v>18438.69</v>
      </c>
      <c r="G11" s="74">
        <v>825</v>
      </c>
      <c r="H11" s="177">
        <v>1221</v>
      </c>
      <c r="I11" s="74">
        <v>35</v>
      </c>
      <c r="J11" s="74">
        <v>0</v>
      </c>
      <c r="K11" s="75">
        <f>ROUND($F$11+$H$11+$I$11+$J$11,2)</f>
        <v>19694.69</v>
      </c>
      <c r="L11" s="70" t="s">
        <v>160</v>
      </c>
    </row>
    <row r="12" spans="1:12" ht="24">
      <c r="A12" s="76">
        <v>2</v>
      </c>
      <c r="B12" s="137" t="s">
        <v>128</v>
      </c>
      <c r="C12" s="78"/>
      <c r="D12" s="79"/>
      <c r="E12" s="76" t="s">
        <v>79</v>
      </c>
      <c r="F12" s="80">
        <v>21231.35</v>
      </c>
      <c r="G12" s="81">
        <v>825</v>
      </c>
      <c r="H12" s="178">
        <v>1221</v>
      </c>
      <c r="I12" s="81">
        <v>25</v>
      </c>
      <c r="J12" s="81">
        <v>0</v>
      </c>
      <c r="K12" s="82">
        <f>ROUND($F$12+$H$12+$I$12+$J$12,2)</f>
        <v>22477.35</v>
      </c>
      <c r="L12" s="70" t="s">
        <v>160</v>
      </c>
    </row>
    <row r="13" spans="1:12" ht="24">
      <c r="A13" s="76">
        <v>3</v>
      </c>
      <c r="B13" s="137" t="s">
        <v>129</v>
      </c>
      <c r="C13" s="78"/>
      <c r="D13" s="79"/>
      <c r="E13" s="76" t="s">
        <v>17</v>
      </c>
      <c r="F13" s="80">
        <v>658.87</v>
      </c>
      <c r="G13" s="81">
        <v>0</v>
      </c>
      <c r="H13" s="178">
        <v>0</v>
      </c>
      <c r="I13" s="81">
        <v>0</v>
      </c>
      <c r="J13" s="81">
        <v>0</v>
      </c>
      <c r="K13" s="82">
        <f>ROUND($F$13+$H$13+$I$13+$J$13,2)</f>
        <v>658.87</v>
      </c>
      <c r="L13" s="76" t="s">
        <v>161</v>
      </c>
    </row>
    <row r="14" spans="1:12" ht="24">
      <c r="A14" s="76"/>
      <c r="B14" s="138"/>
      <c r="C14" s="78"/>
      <c r="D14" s="79"/>
      <c r="E14" s="76"/>
      <c r="F14" s="139"/>
      <c r="G14" s="81"/>
      <c r="H14" s="81"/>
      <c r="I14" s="81"/>
      <c r="J14" s="81"/>
      <c r="K14" s="82"/>
      <c r="L14" s="76"/>
    </row>
    <row r="15" spans="1:12" ht="24">
      <c r="A15" s="76"/>
      <c r="B15" s="77"/>
      <c r="C15" s="78"/>
      <c r="D15" s="79"/>
      <c r="E15" s="76"/>
      <c r="F15" s="139"/>
      <c r="G15" s="140"/>
      <c r="H15" s="140"/>
      <c r="I15" s="81"/>
      <c r="J15" s="81"/>
      <c r="K15" s="82"/>
      <c r="L15" s="76"/>
    </row>
    <row r="16" spans="1:12" ht="24">
      <c r="A16" s="76"/>
      <c r="B16" s="77"/>
      <c r="C16" s="78"/>
      <c r="D16" s="79"/>
      <c r="E16" s="76"/>
      <c r="F16" s="139"/>
      <c r="G16" s="140"/>
      <c r="H16" s="140"/>
      <c r="I16" s="81"/>
      <c r="J16" s="81"/>
      <c r="K16" s="82"/>
      <c r="L16" s="76"/>
    </row>
    <row r="17" spans="1:12" ht="24">
      <c r="A17" s="76"/>
      <c r="B17" s="78"/>
      <c r="C17" s="78"/>
      <c r="D17" s="79"/>
      <c r="E17" s="76"/>
      <c r="F17" s="139"/>
      <c r="G17" s="140"/>
      <c r="H17" s="140"/>
      <c r="I17" s="81"/>
      <c r="J17" s="81"/>
      <c r="K17" s="82"/>
      <c r="L17" s="76"/>
    </row>
    <row r="18" spans="1:12" ht="24">
      <c r="A18" s="76"/>
      <c r="B18" s="78"/>
      <c r="C18" s="78"/>
      <c r="D18" s="79"/>
      <c r="E18" s="76"/>
      <c r="F18" s="139"/>
      <c r="G18" s="140"/>
      <c r="H18" s="140"/>
      <c r="I18" s="81"/>
      <c r="J18" s="81"/>
      <c r="K18" s="82"/>
      <c r="L18" s="76"/>
    </row>
    <row r="19" spans="1:12" ht="24">
      <c r="A19" s="76"/>
      <c r="B19" s="78"/>
      <c r="C19" s="78"/>
      <c r="D19" s="79"/>
      <c r="E19" s="76"/>
      <c r="F19" s="139"/>
      <c r="G19" s="140"/>
      <c r="H19" s="140"/>
      <c r="I19" s="81"/>
      <c r="J19" s="81"/>
      <c r="K19" s="82"/>
      <c r="L19" s="76"/>
    </row>
    <row r="20" spans="1:12" ht="24">
      <c r="A20" s="76"/>
      <c r="B20" s="78"/>
      <c r="C20" s="78"/>
      <c r="D20" s="79"/>
      <c r="E20" s="76"/>
      <c r="F20" s="139"/>
      <c r="G20" s="140"/>
      <c r="H20" s="140"/>
      <c r="I20" s="81"/>
      <c r="J20" s="81"/>
      <c r="K20" s="82"/>
      <c r="L20" s="76"/>
    </row>
    <row r="21" spans="1:12" ht="24">
      <c r="A21" s="76"/>
      <c r="B21" s="83"/>
      <c r="C21" s="78"/>
      <c r="D21" s="79"/>
      <c r="E21" s="76"/>
      <c r="F21" s="141"/>
      <c r="G21" s="140"/>
      <c r="H21" s="140"/>
      <c r="I21" s="81"/>
      <c r="J21" s="81"/>
      <c r="K21" s="82"/>
      <c r="L21" s="76"/>
    </row>
    <row r="22" spans="1:12" ht="24">
      <c r="A22" s="76"/>
      <c r="B22" s="84"/>
      <c r="C22" s="78"/>
      <c r="D22" s="79"/>
      <c r="E22" s="76"/>
      <c r="F22" s="97"/>
      <c r="G22" s="140"/>
      <c r="H22" s="140"/>
      <c r="I22" s="81"/>
      <c r="J22" s="81"/>
      <c r="K22" s="82"/>
      <c r="L22" s="76"/>
    </row>
    <row r="23" spans="1:12" ht="24">
      <c r="A23" s="76"/>
      <c r="B23" s="78"/>
      <c r="C23" s="78"/>
      <c r="D23" s="79"/>
      <c r="E23" s="76"/>
      <c r="F23" s="139"/>
      <c r="G23" s="140"/>
      <c r="H23" s="140"/>
      <c r="I23" s="81"/>
      <c r="J23" s="81"/>
      <c r="K23" s="82"/>
      <c r="L23" s="76"/>
    </row>
    <row r="24" spans="1:12" ht="24">
      <c r="A24" s="76"/>
      <c r="B24" s="78"/>
      <c r="C24" s="78"/>
      <c r="D24" s="79"/>
      <c r="E24" s="76"/>
      <c r="F24" s="139"/>
      <c r="G24" s="140"/>
      <c r="H24" s="140"/>
      <c r="I24" s="81"/>
      <c r="J24" s="81"/>
      <c r="K24" s="82"/>
      <c r="L24" s="76"/>
    </row>
    <row r="25" spans="1:12" ht="24">
      <c r="A25" s="76"/>
      <c r="B25" s="78"/>
      <c r="C25" s="78"/>
      <c r="D25" s="79"/>
      <c r="E25" s="76"/>
      <c r="F25" s="97"/>
      <c r="G25" s="140"/>
      <c r="H25" s="140"/>
      <c r="I25" s="81"/>
      <c r="J25" s="81"/>
      <c r="K25" s="82"/>
      <c r="L25" s="76"/>
    </row>
    <row r="26" spans="1:12" ht="24">
      <c r="A26" s="76"/>
      <c r="B26" s="85"/>
      <c r="C26" s="78"/>
      <c r="D26" s="79"/>
      <c r="E26" s="76"/>
      <c r="F26" s="139"/>
      <c r="G26" s="140"/>
      <c r="H26" s="140"/>
      <c r="I26" s="81"/>
      <c r="J26" s="81"/>
      <c r="K26" s="82"/>
      <c r="L26" s="76"/>
    </row>
    <row r="27" spans="1:12" ht="24">
      <c r="A27" s="76"/>
      <c r="B27" s="85"/>
      <c r="C27" s="78"/>
      <c r="D27" s="79"/>
      <c r="E27" s="76"/>
      <c r="F27" s="97"/>
      <c r="G27" s="140"/>
      <c r="H27" s="140"/>
      <c r="I27" s="81"/>
      <c r="J27" s="81"/>
      <c r="K27" s="82"/>
      <c r="L27" s="76"/>
    </row>
    <row r="28" spans="1:12" ht="24">
      <c r="A28" s="76"/>
      <c r="B28" s="86"/>
      <c r="C28" s="78"/>
      <c r="D28" s="79"/>
      <c r="E28" s="76"/>
      <c r="F28" s="139"/>
      <c r="G28" s="140"/>
      <c r="H28" s="140"/>
      <c r="I28" s="81"/>
      <c r="J28" s="81"/>
      <c r="K28" s="82"/>
      <c r="L28" s="76"/>
    </row>
    <row r="29" spans="1:12" ht="24">
      <c r="A29" s="76"/>
      <c r="B29" s="87"/>
      <c r="C29" s="78"/>
      <c r="D29" s="79"/>
      <c r="E29" s="76"/>
      <c r="F29" s="97"/>
      <c r="G29" s="140"/>
      <c r="H29" s="140"/>
      <c r="I29" s="81"/>
      <c r="J29" s="81"/>
      <c r="K29" s="82"/>
      <c r="L29" s="76"/>
    </row>
    <row r="30" spans="1:12" ht="24">
      <c r="A30" s="76"/>
      <c r="B30" s="87"/>
      <c r="C30" s="78"/>
      <c r="D30" s="79"/>
      <c r="E30" s="76"/>
      <c r="F30" s="97"/>
      <c r="G30" s="140"/>
      <c r="H30" s="140"/>
      <c r="I30" s="81"/>
      <c r="J30" s="81"/>
      <c r="K30" s="82"/>
      <c r="L30" s="76"/>
    </row>
    <row r="31" spans="1:12" ht="24">
      <c r="A31" s="76"/>
      <c r="B31" s="87"/>
      <c r="C31" s="78"/>
      <c r="D31" s="79"/>
      <c r="E31" s="76"/>
      <c r="F31" s="97"/>
      <c r="G31" s="140"/>
      <c r="H31" s="140"/>
      <c r="I31" s="81"/>
      <c r="J31" s="81"/>
      <c r="K31" s="82"/>
      <c r="L31" s="76"/>
    </row>
    <row r="32" spans="1:12" ht="24">
      <c r="A32" s="76"/>
      <c r="B32" s="87"/>
      <c r="C32" s="78"/>
      <c r="D32" s="79"/>
      <c r="E32" s="76"/>
      <c r="F32" s="97"/>
      <c r="G32" s="140"/>
      <c r="H32" s="140"/>
      <c r="I32" s="81"/>
      <c r="J32" s="81"/>
      <c r="K32" s="82"/>
      <c r="L32" s="76"/>
    </row>
    <row r="33" spans="1:12" ht="24">
      <c r="A33" s="76"/>
      <c r="B33" s="87"/>
      <c r="C33" s="78"/>
      <c r="D33" s="79"/>
      <c r="E33" s="76"/>
      <c r="F33" s="97"/>
      <c r="G33" s="140"/>
      <c r="H33" s="140"/>
      <c r="I33" s="81"/>
      <c r="J33" s="81"/>
      <c r="K33" s="82"/>
      <c r="L33" s="76"/>
    </row>
    <row r="34" spans="1:12" ht="24">
      <c r="A34" s="88"/>
      <c r="B34" s="89"/>
      <c r="C34" s="90"/>
      <c r="D34" s="91"/>
      <c r="E34" s="92"/>
      <c r="F34" s="93"/>
      <c r="G34" s="92"/>
      <c r="H34" s="92"/>
      <c r="I34" s="92"/>
      <c r="J34" s="92"/>
      <c r="K34" s="92"/>
      <c r="L34" s="92"/>
    </row>
    <row r="35" ht="24">
      <c r="A35" s="2"/>
    </row>
  </sheetData>
  <sheetProtection/>
  <mergeCells count="2">
    <mergeCell ref="A1:L1"/>
    <mergeCell ref="B8:D8"/>
  </mergeCells>
  <printOptions horizontalCentered="1"/>
  <pageMargins left="0.5905511811023623" right="0" top="0.5905511811023623" bottom="0.1968503937007874" header="0.31496062992125984" footer="0.31496062992125984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view="pageBreakPreview" zoomScale="120" zoomScaleSheetLayoutView="120" zoomScalePageLayoutView="0" workbookViewId="0" topLeftCell="A16">
      <selection activeCell="G42" sqref="G42"/>
    </sheetView>
  </sheetViews>
  <sheetFormatPr defaultColWidth="9.140625" defaultRowHeight="15"/>
  <cols>
    <col min="1" max="1" width="2.421875" style="105" customWidth="1"/>
    <col min="2" max="2" width="7.00390625" style="99" customWidth="1"/>
    <col min="3" max="3" width="8.421875" style="99" customWidth="1"/>
    <col min="4" max="4" width="8.7109375" style="99" customWidth="1"/>
    <col min="5" max="5" width="8.421875" style="99" customWidth="1"/>
    <col min="6" max="6" width="7.421875" style="99" customWidth="1"/>
    <col min="7" max="7" width="9.421875" style="99" customWidth="1"/>
    <col min="8" max="8" width="4.8515625" style="99" customWidth="1"/>
    <col min="9" max="9" width="9.00390625" style="99" customWidth="1"/>
    <col min="10" max="10" width="9.7109375" style="99" customWidth="1"/>
    <col min="11" max="11" width="7.7109375" style="99" customWidth="1"/>
    <col min="12" max="12" width="7.00390625" style="99" customWidth="1"/>
    <col min="13" max="13" width="5.8515625" style="99" customWidth="1"/>
    <col min="14" max="16384" width="9.00390625" style="99" customWidth="1"/>
  </cols>
  <sheetData>
    <row r="1" spans="1:8" ht="21.75">
      <c r="A1" s="147">
        <v>1</v>
      </c>
      <c r="B1" s="100" t="s">
        <v>101</v>
      </c>
      <c r="C1" s="101"/>
      <c r="D1" s="101"/>
      <c r="E1" s="101"/>
      <c r="F1" s="101"/>
      <c r="G1" s="101"/>
      <c r="H1" s="101"/>
    </row>
    <row r="2" spans="2:12" ht="21.75">
      <c r="B2" s="101" t="s">
        <v>102</v>
      </c>
      <c r="C2" s="102"/>
      <c r="D2" s="103">
        <v>0.3</v>
      </c>
      <c r="E2" s="104" t="s">
        <v>76</v>
      </c>
      <c r="F2" s="105" t="s">
        <v>75</v>
      </c>
      <c r="G2" s="103">
        <f>ค่าวัสดุและดำเนินการ!K12</f>
        <v>22477.35</v>
      </c>
      <c r="H2" s="101" t="s">
        <v>103</v>
      </c>
      <c r="I2" s="104" t="s">
        <v>20</v>
      </c>
      <c r="J2" s="108">
        <f>ROUND((G2/1000)*D2,2)</f>
        <v>6.74</v>
      </c>
      <c r="K2" s="104" t="s">
        <v>104</v>
      </c>
      <c r="L2" s="101"/>
    </row>
    <row r="3" spans="2:12" ht="21.75">
      <c r="B3" s="101" t="s">
        <v>105</v>
      </c>
      <c r="C3" s="102"/>
      <c r="D3" s="106"/>
      <c r="E3" s="101"/>
      <c r="F3" s="101"/>
      <c r="I3" s="104" t="s">
        <v>20</v>
      </c>
      <c r="J3" s="152">
        <v>6.69</v>
      </c>
      <c r="K3" s="104" t="s">
        <v>104</v>
      </c>
      <c r="L3" s="101"/>
    </row>
    <row r="4" spans="2:12" ht="21.75">
      <c r="B4" s="101"/>
      <c r="C4" s="102"/>
      <c r="D4" s="106"/>
      <c r="E4" s="107" t="s">
        <v>72</v>
      </c>
      <c r="I4" s="104" t="s">
        <v>20</v>
      </c>
      <c r="J4" s="151">
        <f>ROUND(SUM(J2:J3),2)</f>
        <v>13.43</v>
      </c>
      <c r="K4" s="104" t="s">
        <v>104</v>
      </c>
      <c r="L4" s="101"/>
    </row>
    <row r="5" spans="2:11" ht="22.5" thickBot="1">
      <c r="B5" s="101"/>
      <c r="C5" s="101"/>
      <c r="E5" s="107" t="s">
        <v>73</v>
      </c>
      <c r="G5" s="104"/>
      <c r="I5" s="104" t="s">
        <v>20</v>
      </c>
      <c r="J5" s="150">
        <f>ROUNDDOWN(J4,0)</f>
        <v>13</v>
      </c>
      <c r="K5" s="104" t="s">
        <v>104</v>
      </c>
    </row>
    <row r="6" spans="2:11" ht="22.5" thickTop="1">
      <c r="B6" s="101"/>
      <c r="C6" s="101"/>
      <c r="E6" s="107"/>
      <c r="G6" s="104"/>
      <c r="I6" s="104"/>
      <c r="J6" s="108"/>
      <c r="K6" s="104"/>
    </row>
    <row r="7" spans="1:12" ht="21.75">
      <c r="A7" s="147">
        <v>2</v>
      </c>
      <c r="B7" s="100" t="s">
        <v>142</v>
      </c>
      <c r="C7" s="100"/>
      <c r="D7" s="100"/>
      <c r="E7" s="100"/>
      <c r="F7" s="100"/>
      <c r="G7" s="101"/>
      <c r="H7" s="109"/>
      <c r="I7" s="162">
        <v>5</v>
      </c>
      <c r="J7" s="110" t="s">
        <v>77</v>
      </c>
      <c r="K7" s="111"/>
      <c r="L7" s="146"/>
    </row>
    <row r="8" spans="2:12" ht="21.75">
      <c r="B8" s="101" t="s">
        <v>106</v>
      </c>
      <c r="C8" s="101"/>
      <c r="D8" s="101"/>
      <c r="E8" s="101"/>
      <c r="F8" s="101"/>
      <c r="G8" s="101"/>
      <c r="H8" s="104" t="s">
        <v>20</v>
      </c>
      <c r="I8" s="148">
        <v>0</v>
      </c>
      <c r="J8" s="104" t="s">
        <v>107</v>
      </c>
      <c r="K8" s="144"/>
      <c r="L8" s="145"/>
    </row>
    <row r="9" spans="2:12" ht="21.75">
      <c r="B9" s="101" t="s">
        <v>108</v>
      </c>
      <c r="C9" s="101"/>
      <c r="D9" s="113"/>
      <c r="E9" s="114"/>
      <c r="F9" s="101"/>
      <c r="G9" s="149">
        <v>65</v>
      </c>
      <c r="H9" s="99" t="s">
        <v>138</v>
      </c>
      <c r="I9" s="143">
        <v>96.69</v>
      </c>
      <c r="J9" s="104" t="s">
        <v>20</v>
      </c>
      <c r="K9" s="120">
        <f>(I9+80)*80/I10</f>
        <v>1.41352</v>
      </c>
      <c r="L9" s="104" t="s">
        <v>74</v>
      </c>
    </row>
    <row r="10" spans="2:12" ht="21.75">
      <c r="B10" s="101" t="s">
        <v>109</v>
      </c>
      <c r="C10" s="101"/>
      <c r="D10" s="104"/>
      <c r="E10" s="114"/>
      <c r="F10" s="115"/>
      <c r="G10" s="116">
        <v>250000</v>
      </c>
      <c r="H10" s="117" t="s">
        <v>110</v>
      </c>
      <c r="I10" s="118">
        <v>10000</v>
      </c>
      <c r="J10" s="104" t="s">
        <v>20</v>
      </c>
      <c r="K10" s="153">
        <f>G10/I10</f>
        <v>25</v>
      </c>
      <c r="L10" s="104" t="s">
        <v>74</v>
      </c>
    </row>
    <row r="11" spans="2:12" ht="18.75" customHeight="1">
      <c r="B11" s="219" t="s">
        <v>139</v>
      </c>
      <c r="C11" s="220"/>
      <c r="D11" s="220"/>
      <c r="E11" s="220"/>
      <c r="F11" s="220"/>
      <c r="G11" s="220"/>
      <c r="H11" s="220"/>
      <c r="I11" s="220"/>
      <c r="J11" s="220"/>
      <c r="K11" s="220"/>
      <c r="L11" s="220"/>
    </row>
    <row r="12" spans="2:12" ht="18.75" customHeight="1">
      <c r="B12" s="218" t="s">
        <v>140</v>
      </c>
      <c r="C12" s="219"/>
      <c r="D12" s="219"/>
      <c r="E12" s="219"/>
      <c r="F12" s="219"/>
      <c r="G12" s="219"/>
      <c r="H12" s="219"/>
      <c r="I12" s="219"/>
      <c r="J12" s="219"/>
      <c r="K12" s="219"/>
      <c r="L12" s="219"/>
    </row>
    <row r="13" spans="2:12" ht="21.75">
      <c r="B13" s="101" t="s">
        <v>141</v>
      </c>
      <c r="C13" s="101"/>
      <c r="D13" s="101"/>
      <c r="E13" s="154">
        <v>0.051</v>
      </c>
      <c r="F13" s="119" t="s">
        <v>107</v>
      </c>
      <c r="G13" s="115"/>
      <c r="H13" s="105" t="s">
        <v>75</v>
      </c>
      <c r="I13" s="120">
        <f>ค่าวัสดุและดำเนินการ!K11</f>
        <v>19694.69</v>
      </c>
      <c r="J13" s="104" t="s">
        <v>20</v>
      </c>
      <c r="K13" s="120">
        <f>I13*E13</f>
        <v>1004.4291899999998</v>
      </c>
      <c r="L13" s="104" t="s">
        <v>74</v>
      </c>
    </row>
    <row r="14" spans="2:12" ht="21.75">
      <c r="B14" s="101" t="s">
        <v>114</v>
      </c>
      <c r="C14" s="101"/>
      <c r="D14" s="101"/>
      <c r="E14" s="161">
        <v>0.74</v>
      </c>
      <c r="F14" s="119" t="s">
        <v>19</v>
      </c>
      <c r="G14" s="115"/>
      <c r="H14" s="105" t="s">
        <v>75</v>
      </c>
      <c r="I14" s="120">
        <f>ค่าวัสดุและดำเนินการ!K13</f>
        <v>658.87</v>
      </c>
      <c r="J14" s="104" t="s">
        <v>20</v>
      </c>
      <c r="K14" s="153">
        <f>I14*E14</f>
        <v>487.5638</v>
      </c>
      <c r="L14" s="104" t="s">
        <v>74</v>
      </c>
    </row>
    <row r="15" spans="2:12" ht="21.75">
      <c r="B15" s="99" t="s">
        <v>115</v>
      </c>
      <c r="C15" s="101"/>
      <c r="D15" s="101"/>
      <c r="G15" s="101"/>
      <c r="J15" s="104" t="s">
        <v>20</v>
      </c>
      <c r="K15" s="159">
        <v>350.86</v>
      </c>
      <c r="L15" s="104" t="s">
        <v>74</v>
      </c>
    </row>
    <row r="16" spans="2:12" ht="21.75">
      <c r="B16" s="99" t="s">
        <v>116</v>
      </c>
      <c r="C16" s="101"/>
      <c r="D16" s="101"/>
      <c r="G16" s="183">
        <v>0</v>
      </c>
      <c r="H16" s="99" t="s">
        <v>80</v>
      </c>
      <c r="I16" s="105" t="s">
        <v>117</v>
      </c>
      <c r="J16" s="104" t="s">
        <v>20</v>
      </c>
      <c r="K16" s="159">
        <v>0</v>
      </c>
      <c r="L16" s="104" t="s">
        <v>74</v>
      </c>
    </row>
    <row r="17" spans="2:12" ht="21.75">
      <c r="B17" s="99" t="s">
        <v>118</v>
      </c>
      <c r="C17" s="101"/>
      <c r="D17" s="101"/>
      <c r="G17" s="101"/>
      <c r="H17" s="121"/>
      <c r="I17" s="101"/>
      <c r="J17" s="104"/>
      <c r="K17" s="129"/>
      <c r="L17" s="105"/>
    </row>
    <row r="18" spans="3:12" ht="21.75">
      <c r="C18" s="101"/>
      <c r="D18" s="101"/>
      <c r="E18" s="155">
        <v>11.41</v>
      </c>
      <c r="F18" s="105" t="s">
        <v>78</v>
      </c>
      <c r="G18" s="122">
        <v>1</v>
      </c>
      <c r="H18" s="121" t="s">
        <v>78</v>
      </c>
      <c r="I18" s="123">
        <v>8.33</v>
      </c>
      <c r="J18" s="104" t="s">
        <v>20</v>
      </c>
      <c r="K18" s="156">
        <f>E18*G18*I18</f>
        <v>95.0453</v>
      </c>
      <c r="L18" s="104" t="s">
        <v>74</v>
      </c>
    </row>
    <row r="19" spans="2:12" ht="21.75">
      <c r="B19" s="99" t="s">
        <v>72</v>
      </c>
      <c r="C19" s="101"/>
      <c r="D19" s="101"/>
      <c r="G19" s="104"/>
      <c r="J19" s="104" t="s">
        <v>20</v>
      </c>
      <c r="K19" s="158">
        <f>SUM(K8:K10,K13:K16,K18)</f>
        <v>1964.31181</v>
      </c>
      <c r="L19" s="104" t="s">
        <v>74</v>
      </c>
    </row>
    <row r="20" spans="2:12" ht="22.5" thickBot="1">
      <c r="B20" s="99" t="s">
        <v>73</v>
      </c>
      <c r="C20" s="101"/>
      <c r="D20" s="101"/>
      <c r="G20" s="101"/>
      <c r="J20" s="104" t="s">
        <v>20</v>
      </c>
      <c r="K20" s="169">
        <f>K19</f>
        <v>1964.31181</v>
      </c>
      <c r="L20" s="104" t="s">
        <v>74</v>
      </c>
    </row>
    <row r="21" spans="2:11" ht="22.5" thickTop="1">
      <c r="B21" s="101"/>
      <c r="C21" s="101"/>
      <c r="E21" s="107"/>
      <c r="G21" s="104"/>
      <c r="I21" s="104"/>
      <c r="J21" s="108"/>
      <c r="K21" s="104"/>
    </row>
    <row r="22" spans="1:12" ht="21.75">
      <c r="A22" s="147">
        <v>3</v>
      </c>
      <c r="B22" s="100" t="s">
        <v>143</v>
      </c>
      <c r="C22" s="100"/>
      <c r="D22" s="100"/>
      <c r="E22" s="100"/>
      <c r="F22" s="100"/>
      <c r="G22" s="101"/>
      <c r="H22" s="109"/>
      <c r="I22" s="160">
        <v>5</v>
      </c>
      <c r="J22" s="110" t="s">
        <v>77</v>
      </c>
      <c r="K22" s="111"/>
      <c r="L22" s="112"/>
    </row>
    <row r="23" spans="2:12" ht="21.75">
      <c r="B23" s="101" t="s">
        <v>106</v>
      </c>
      <c r="C23" s="101"/>
      <c r="D23" s="101"/>
      <c r="E23" s="101"/>
      <c r="F23" s="101"/>
      <c r="G23" s="101"/>
      <c r="H23" s="104" t="s">
        <v>20</v>
      </c>
      <c r="I23" s="159">
        <v>0</v>
      </c>
      <c r="J23" s="104" t="s">
        <v>107</v>
      </c>
      <c r="K23" s="144"/>
      <c r="L23" s="145"/>
    </row>
    <row r="24" spans="2:12" ht="21.75">
      <c r="B24" s="101" t="s">
        <v>108</v>
      </c>
      <c r="C24" s="101"/>
      <c r="D24" s="113"/>
      <c r="E24" s="114"/>
      <c r="F24" s="101"/>
      <c r="G24" s="149">
        <v>65</v>
      </c>
      <c r="H24" s="99" t="s">
        <v>138</v>
      </c>
      <c r="I24" s="161">
        <v>96.69</v>
      </c>
      <c r="J24" s="104" t="s">
        <v>20</v>
      </c>
      <c r="K24" s="120">
        <f>(I24+80)*80/I25</f>
        <v>1.41352</v>
      </c>
      <c r="L24" s="104" t="s">
        <v>74</v>
      </c>
    </row>
    <row r="25" spans="2:12" ht="21.75">
      <c r="B25" s="101" t="s">
        <v>109</v>
      </c>
      <c r="C25" s="101"/>
      <c r="D25" s="104"/>
      <c r="E25" s="114"/>
      <c r="F25" s="115"/>
      <c r="G25" s="116">
        <v>250000</v>
      </c>
      <c r="H25" s="117" t="s">
        <v>110</v>
      </c>
      <c r="I25" s="118">
        <v>10000</v>
      </c>
      <c r="J25" s="104" t="s">
        <v>20</v>
      </c>
      <c r="K25" s="153">
        <f>G25/I25</f>
        <v>25</v>
      </c>
      <c r="L25" s="104" t="s">
        <v>74</v>
      </c>
    </row>
    <row r="26" spans="2:12" ht="18.75" customHeight="1">
      <c r="B26" s="219" t="s">
        <v>111</v>
      </c>
      <c r="C26" s="220"/>
      <c r="D26" s="220"/>
      <c r="E26" s="220"/>
      <c r="F26" s="220"/>
      <c r="G26" s="220"/>
      <c r="H26" s="220"/>
      <c r="I26" s="220"/>
      <c r="J26" s="220"/>
      <c r="K26" s="220"/>
      <c r="L26" s="220"/>
    </row>
    <row r="27" spans="2:12" ht="18.75" customHeight="1">
      <c r="B27" s="218" t="s">
        <v>112</v>
      </c>
      <c r="C27" s="219"/>
      <c r="D27" s="219"/>
      <c r="E27" s="219"/>
      <c r="F27" s="219"/>
      <c r="G27" s="219"/>
      <c r="H27" s="219"/>
      <c r="I27" s="219"/>
      <c r="J27" s="219"/>
      <c r="K27" s="219"/>
      <c r="L27" s="219"/>
    </row>
    <row r="28" spans="2:12" ht="21.75">
      <c r="B28" s="101" t="s">
        <v>113</v>
      </c>
      <c r="C28" s="101"/>
      <c r="D28" s="101"/>
      <c r="E28" s="154">
        <v>0.052</v>
      </c>
      <c r="F28" s="119" t="s">
        <v>107</v>
      </c>
      <c r="G28" s="115"/>
      <c r="H28" s="105" t="s">
        <v>75</v>
      </c>
      <c r="I28" s="120">
        <f>ค่าวัสดุและดำเนินการ!K11</f>
        <v>19694.69</v>
      </c>
      <c r="J28" s="104" t="s">
        <v>20</v>
      </c>
      <c r="K28" s="120">
        <f>I28*E28</f>
        <v>1024.1238799999999</v>
      </c>
      <c r="L28" s="104" t="s">
        <v>74</v>
      </c>
    </row>
    <row r="29" spans="2:12" ht="21.75">
      <c r="B29" s="101" t="s">
        <v>114</v>
      </c>
      <c r="C29" s="101"/>
      <c r="D29" s="101"/>
      <c r="E29" s="161">
        <v>0.74</v>
      </c>
      <c r="F29" s="119" t="s">
        <v>19</v>
      </c>
      <c r="G29" s="115"/>
      <c r="H29" s="105" t="s">
        <v>75</v>
      </c>
      <c r="I29" s="120">
        <f>ค่าวัสดุและดำเนินการ!K13</f>
        <v>658.87</v>
      </c>
      <c r="J29" s="104" t="s">
        <v>20</v>
      </c>
      <c r="K29" s="153">
        <f>I29*E29</f>
        <v>487.5638</v>
      </c>
      <c r="L29" s="104" t="s">
        <v>74</v>
      </c>
    </row>
    <row r="30" spans="2:12" ht="21.75">
      <c r="B30" s="99" t="s">
        <v>115</v>
      </c>
      <c r="C30" s="101"/>
      <c r="D30" s="101"/>
      <c r="G30" s="101"/>
      <c r="J30" s="104" t="s">
        <v>20</v>
      </c>
      <c r="K30" s="159">
        <v>350.86</v>
      </c>
      <c r="L30" s="104" t="s">
        <v>74</v>
      </c>
    </row>
    <row r="31" spans="2:12" ht="21.75">
      <c r="B31" s="99" t="s">
        <v>116</v>
      </c>
      <c r="C31" s="101"/>
      <c r="D31" s="101"/>
      <c r="G31" s="184">
        <v>0</v>
      </c>
      <c r="H31" s="99" t="s">
        <v>80</v>
      </c>
      <c r="I31" s="105" t="s">
        <v>117</v>
      </c>
      <c r="J31" s="104" t="s">
        <v>20</v>
      </c>
      <c r="K31" s="159">
        <v>0</v>
      </c>
      <c r="L31" s="104" t="s">
        <v>74</v>
      </c>
    </row>
    <row r="32" spans="2:12" ht="21.75">
      <c r="B32" s="99" t="s">
        <v>118</v>
      </c>
      <c r="C32" s="101"/>
      <c r="D32" s="101"/>
      <c r="G32" s="101"/>
      <c r="H32" s="121"/>
      <c r="I32" s="101"/>
      <c r="J32" s="104"/>
      <c r="K32" s="129"/>
      <c r="L32" s="105"/>
    </row>
    <row r="33" spans="3:12" ht="21.75">
      <c r="C33" s="101"/>
      <c r="D33" s="101"/>
      <c r="E33" s="155">
        <v>11.41</v>
      </c>
      <c r="F33" s="105" t="s">
        <v>78</v>
      </c>
      <c r="G33" s="122">
        <v>1</v>
      </c>
      <c r="H33" s="121" t="s">
        <v>78</v>
      </c>
      <c r="I33" s="123">
        <v>8.33</v>
      </c>
      <c r="J33" s="104" t="s">
        <v>20</v>
      </c>
      <c r="K33" s="156">
        <f>E33*G33*I33</f>
        <v>95.0453</v>
      </c>
      <c r="L33" s="104" t="s">
        <v>74</v>
      </c>
    </row>
    <row r="34" spans="2:12" ht="21.75">
      <c r="B34" s="99" t="s">
        <v>72</v>
      </c>
      <c r="C34" s="101"/>
      <c r="D34" s="101"/>
      <c r="G34" s="104"/>
      <c r="J34" s="104" t="s">
        <v>20</v>
      </c>
      <c r="K34" s="158">
        <f>SUM(K24:K25,K28:K31,K33)</f>
        <v>1984.0065000000002</v>
      </c>
      <c r="L34" s="104" t="s">
        <v>74</v>
      </c>
    </row>
    <row r="35" spans="2:12" ht="22.5" thickBot="1">
      <c r="B35" s="99" t="s">
        <v>73</v>
      </c>
      <c r="C35" s="101"/>
      <c r="D35" s="101"/>
      <c r="G35" s="101"/>
      <c r="J35" s="104" t="s">
        <v>20</v>
      </c>
      <c r="K35" s="157">
        <f>K34/I33</f>
        <v>238.17605042016808</v>
      </c>
      <c r="L35" s="105" t="s">
        <v>119</v>
      </c>
    </row>
    <row r="36" spans="3:12" ht="22.5" thickTop="1">
      <c r="C36" s="101"/>
      <c r="D36" s="101"/>
      <c r="G36" s="101"/>
      <c r="J36" s="104"/>
      <c r="K36" s="124"/>
      <c r="L36" s="104"/>
    </row>
    <row r="37" spans="1:15" ht="21.75">
      <c r="A37" s="147">
        <v>4</v>
      </c>
      <c r="B37" s="125" t="s">
        <v>120</v>
      </c>
      <c r="C37" s="125"/>
      <c r="D37" s="126"/>
      <c r="E37" s="127"/>
      <c r="F37" s="125"/>
      <c r="G37" s="125"/>
      <c r="H37" s="115"/>
      <c r="I37" s="124"/>
      <c r="J37" s="115"/>
      <c r="K37" s="128"/>
      <c r="L37" s="101"/>
      <c r="O37" s="106"/>
    </row>
    <row r="38" spans="2:19" ht="21.75">
      <c r="B38" s="125" t="s">
        <v>121</v>
      </c>
      <c r="C38" s="125"/>
      <c r="D38" s="125"/>
      <c r="E38" s="125"/>
      <c r="F38" s="125"/>
      <c r="G38" s="125"/>
      <c r="H38" s="115"/>
      <c r="I38" s="129"/>
      <c r="J38" s="115"/>
      <c r="K38" s="128"/>
      <c r="L38" s="101"/>
      <c r="M38" s="106"/>
      <c r="N38" s="106"/>
      <c r="O38" s="106"/>
      <c r="P38" s="106"/>
      <c r="Q38" s="130"/>
      <c r="R38" s="115"/>
      <c r="S38" s="128"/>
    </row>
    <row r="39" spans="2:19" ht="21.75">
      <c r="B39" s="106" t="s">
        <v>122</v>
      </c>
      <c r="C39" s="106"/>
      <c r="D39" s="167">
        <v>6</v>
      </c>
      <c r="E39" s="106" t="s">
        <v>123</v>
      </c>
      <c r="F39" s="166" t="s">
        <v>75</v>
      </c>
      <c r="G39" s="123">
        <v>39</v>
      </c>
      <c r="H39" s="115" t="s">
        <v>20</v>
      </c>
      <c r="I39" s="163">
        <f>D39*G39</f>
        <v>234</v>
      </c>
      <c r="J39" s="131" t="s">
        <v>104</v>
      </c>
      <c r="M39" s="115"/>
      <c r="N39" s="106"/>
      <c r="O39" s="115"/>
      <c r="P39" s="130"/>
      <c r="Q39" s="130"/>
      <c r="R39" s="115"/>
      <c r="S39" s="128"/>
    </row>
    <row r="40" spans="2:19" ht="21.75">
      <c r="B40" s="106" t="s">
        <v>124</v>
      </c>
      <c r="C40" s="106"/>
      <c r="D40" s="168">
        <v>0.417</v>
      </c>
      <c r="E40" s="106" t="s">
        <v>123</v>
      </c>
      <c r="F40" s="166" t="s">
        <v>75</v>
      </c>
      <c r="G40" s="132">
        <v>48</v>
      </c>
      <c r="H40" s="115" t="s">
        <v>20</v>
      </c>
      <c r="I40" s="164">
        <f>D40*G40</f>
        <v>20.016</v>
      </c>
      <c r="J40" s="133" t="s">
        <v>104</v>
      </c>
      <c r="M40" s="115"/>
      <c r="N40" s="106"/>
      <c r="O40" s="115"/>
      <c r="P40" s="108"/>
      <c r="Q40" s="130"/>
      <c r="R40" s="115"/>
      <c r="S40" s="128"/>
    </row>
    <row r="41" spans="2:19" ht="21.75">
      <c r="B41" s="106" t="s">
        <v>125</v>
      </c>
      <c r="C41" s="106"/>
      <c r="D41" s="167">
        <v>1</v>
      </c>
      <c r="E41" s="106" t="s">
        <v>21</v>
      </c>
      <c r="F41" s="166" t="s">
        <v>75</v>
      </c>
      <c r="G41" s="132">
        <v>11.52</v>
      </c>
      <c r="H41" s="115" t="s">
        <v>20</v>
      </c>
      <c r="I41" s="164">
        <f>D41*G41</f>
        <v>11.52</v>
      </c>
      <c r="J41" s="115" t="s">
        <v>104</v>
      </c>
      <c r="M41" s="115"/>
      <c r="Q41" s="130"/>
      <c r="R41" s="115"/>
      <c r="S41" s="128"/>
    </row>
    <row r="42" spans="2:19" ht="21.75">
      <c r="B42" s="128" t="s">
        <v>144</v>
      </c>
      <c r="C42" s="128"/>
      <c r="D42" s="128"/>
      <c r="E42" s="128"/>
      <c r="F42" s="128"/>
      <c r="G42" s="132">
        <v>10</v>
      </c>
      <c r="H42" s="115" t="s">
        <v>20</v>
      </c>
      <c r="I42" s="164">
        <f>G42</f>
        <v>10</v>
      </c>
      <c r="J42" s="115" t="s">
        <v>104</v>
      </c>
      <c r="M42" s="115"/>
      <c r="Q42" s="130"/>
      <c r="R42" s="115"/>
      <c r="S42" s="128"/>
    </row>
    <row r="43" spans="2:19" ht="21.75">
      <c r="B43" s="101" t="s">
        <v>126</v>
      </c>
      <c r="C43" s="101"/>
      <c r="D43" s="101"/>
      <c r="E43" s="101"/>
      <c r="F43" s="101"/>
      <c r="G43" s="101"/>
      <c r="H43" s="115" t="s">
        <v>20</v>
      </c>
      <c r="I43" s="165">
        <v>0</v>
      </c>
      <c r="J43" s="115" t="s">
        <v>104</v>
      </c>
      <c r="M43" s="115"/>
      <c r="Q43" s="130"/>
      <c r="R43" s="115"/>
      <c r="S43" s="128"/>
    </row>
    <row r="44" spans="2:19" ht="22.5" thickBot="1">
      <c r="B44" s="101"/>
      <c r="C44" s="101"/>
      <c r="D44" s="101"/>
      <c r="E44" s="107" t="s">
        <v>73</v>
      </c>
      <c r="F44" s="101"/>
      <c r="G44" s="101"/>
      <c r="H44" s="115" t="s">
        <v>20</v>
      </c>
      <c r="I44" s="134">
        <f>SUM(I39:I43)</f>
        <v>275.536</v>
      </c>
      <c r="J44" s="115" t="s">
        <v>104</v>
      </c>
      <c r="K44" s="115"/>
      <c r="L44" s="115"/>
      <c r="M44" s="115"/>
      <c r="Q44" s="130"/>
      <c r="R44" s="115"/>
      <c r="S44" s="128"/>
    </row>
    <row r="45" spans="9:19" ht="22.5" thickTop="1">
      <c r="I45" s="104"/>
      <c r="M45" s="115"/>
      <c r="Q45" s="130"/>
      <c r="R45" s="115"/>
      <c r="S45" s="128"/>
    </row>
    <row r="46" spans="3:19" ht="21.75"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35"/>
      <c r="Q46" s="130"/>
      <c r="R46" s="115"/>
      <c r="S46" s="128"/>
    </row>
  </sheetData>
  <sheetProtection/>
  <mergeCells count="4">
    <mergeCell ref="B27:L27"/>
    <mergeCell ref="B11:L11"/>
    <mergeCell ref="B12:L12"/>
    <mergeCell ref="B26:L26"/>
  </mergeCells>
  <conditionalFormatting sqref="H22">
    <cfRule type="cellIs" priority="3" dxfId="2" operator="equal" stopIfTrue="1">
      <formula>0</formula>
    </cfRule>
  </conditionalFormatting>
  <conditionalFormatting sqref="H7:I7">
    <cfRule type="cellIs" priority="1" dxfId="2" operator="equal" stopIfTrue="1">
      <formula>0</formula>
    </cfRule>
  </conditionalFormatting>
  <dataValidations count="2">
    <dataValidation allowBlank="1" showInputMessage="1" showErrorMessage="1" prompt="จากราคาค่าดำเนินการค่าเสื่อมราคา" sqref="K30 K15"/>
    <dataValidation allowBlank="1" showInputMessage="1" showErrorMessage="1" prompt="ปริมาณงานน้อยกว่า10000ตัน ให้คิด 10000 ตัน" sqref="K25 K10"/>
  </dataValidations>
  <printOptions horizontalCentered="1"/>
  <pageMargins left="0.5905511811023623" right="0.1968503937007874" top="0.3937007874015748" bottom="0" header="0.31496062992125984" footer="0.31496062992125984"/>
  <pageSetup horizontalDpi="300" verticalDpi="300" orientation="portrait" paperSize="9" scale="9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1"/>
  <sheetViews>
    <sheetView view="pageBreakPreview" zoomScale="110" zoomScaleSheetLayoutView="110" zoomScalePageLayoutView="0" workbookViewId="0" topLeftCell="A1">
      <selection activeCell="E40" sqref="E40"/>
    </sheetView>
  </sheetViews>
  <sheetFormatPr defaultColWidth="9.140625" defaultRowHeight="15"/>
  <cols>
    <col min="1" max="1" width="6.00390625" style="0" customWidth="1"/>
    <col min="2" max="2" width="7.00390625" style="0" customWidth="1"/>
    <col min="4" max="4" width="9.00390625" style="0" customWidth="1"/>
    <col min="5" max="5" width="12.421875" style="0" customWidth="1"/>
    <col min="7" max="7" width="7.421875" style="0" customWidth="1"/>
    <col min="8" max="8" width="4.57421875" style="0" customWidth="1"/>
    <col min="9" max="9" width="4.7109375" style="0" customWidth="1"/>
    <col min="10" max="10" width="4.28125" style="0" customWidth="1"/>
    <col min="11" max="11" width="6.421875" style="0" customWidth="1"/>
    <col min="13" max="13" width="11.421875" style="0" customWidth="1"/>
    <col min="14" max="14" width="11.7109375" style="0" customWidth="1"/>
  </cols>
  <sheetData>
    <row r="1" spans="1:14" ht="24">
      <c r="A1" s="196" t="s">
        <v>154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</row>
    <row r="2" spans="1:14" ht="24">
      <c r="A2" s="42" t="str">
        <f>ค่าวัสดุและดำเนินการ!A2</f>
        <v>ส่วนราชการ  : กองช่าง  องค์การบริหารส่วนตำบลป่ากลาง  อำเภอปัว  จังหวัดน่าน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4">
      <c r="A3" s="1" t="str">
        <f>ค่าวัสดุและดำเนินการ!A3</f>
        <v>โครงการ      : ปรับปรุงถนนลาดยางตรงสามแยกโรงเรียนมัธยมป่ากลาง</v>
      </c>
      <c r="B3" s="1"/>
      <c r="C3" s="1"/>
      <c r="D3" s="1"/>
      <c r="E3" s="1"/>
      <c r="F3" s="1"/>
      <c r="G3" s="1"/>
      <c r="H3" s="1"/>
      <c r="I3" s="1"/>
      <c r="J3" s="1" t="str">
        <f>ค่าวัสดุและดำเนินการ!I3</f>
        <v>ตามแบบมาตรฐานถนนแอสฟัลต์คอนกรีต. เลขที่ ท.1-07</v>
      </c>
      <c r="K3" s="1"/>
      <c r="L3" s="1"/>
      <c r="M3" s="1"/>
      <c r="N3" s="1"/>
    </row>
    <row r="4" spans="1:14" ht="24">
      <c r="A4" s="1" t="str">
        <f>ค่าวัสดุและดำเนินการ!A4</f>
        <v>ปริมาณงาน   : ปรับปรุงถนนแอสฟัลต์คอนกรีต จำนวน 590  ตารางเมตร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24">
      <c r="A5" s="1" t="str">
        <f>ค่าวัสดุและดำเนินการ!A5</f>
        <v>ที่ตั้งโครงการ : บ้านน้ำเปิน  หมู่ที่ 1  ตำบลป่ากลาง  อำเภอปัว  จังหวัดน่าน</v>
      </c>
      <c r="B5" s="1"/>
      <c r="C5" s="1"/>
      <c r="D5" s="1"/>
      <c r="E5" s="1"/>
      <c r="F5" s="1"/>
      <c r="G5" s="1" t="str">
        <f>ค่าวัสดุและดำเนินการ!G5</f>
        <v>เขตฝนตกปกติ   ราคาน้ำมันโซล่าเฉลี่ยที่อำเภอเมือง  27.00 - 27.99  บาท/ลิตร</v>
      </c>
      <c r="H5" s="1"/>
      <c r="I5" s="1"/>
      <c r="J5" s="1"/>
      <c r="K5" s="1"/>
      <c r="L5" s="1"/>
      <c r="M5" s="1"/>
      <c r="N5" s="1"/>
    </row>
    <row r="6" spans="1:14" ht="24">
      <c r="A6" s="1" t="str">
        <f>ค่าวัสดุและดำเนินการ!A6</f>
        <v>อัตราดอกเบี้ยเงินกู้ (MLR)   6 %</v>
      </c>
      <c r="B6" s="1"/>
      <c r="C6" s="1"/>
      <c r="D6" s="1"/>
      <c r="E6" s="1"/>
      <c r="F6" s="1"/>
      <c r="G6" s="1" t="str">
        <f>ค่าวัสดุและดำเนินการ!G6</f>
        <v>เงินล่วงหน้าจ่าย   15  %</v>
      </c>
      <c r="H6" s="1"/>
      <c r="I6" s="1"/>
      <c r="J6" s="1"/>
      <c r="K6" s="1"/>
      <c r="L6" s="1"/>
      <c r="M6" s="1"/>
      <c r="N6" s="1"/>
    </row>
    <row r="7" spans="1:14" ht="24">
      <c r="A7" s="1" t="str">
        <f>ค่าวัสดุและดำเนินการ!A7</f>
        <v>เงินประกันผลงานหัก        0 %</v>
      </c>
      <c r="B7" s="1"/>
      <c r="C7" s="1"/>
      <c r="D7" s="1"/>
      <c r="E7" s="1"/>
      <c r="F7" s="1"/>
      <c r="G7" s="1" t="str">
        <f>ค่าวัสดุและดำเนินการ!G7</f>
        <v>ภาษีมูลค่าเพิ่ม     7  %</v>
      </c>
      <c r="H7" s="1"/>
      <c r="I7" s="1"/>
      <c r="J7" s="1"/>
      <c r="K7" s="1"/>
      <c r="L7" s="1"/>
      <c r="M7" s="1"/>
      <c r="N7" s="1"/>
    </row>
    <row r="8" spans="1:14" ht="24">
      <c r="A8" s="1" t="s">
        <v>155</v>
      </c>
      <c r="B8" s="1"/>
      <c r="C8" s="1"/>
      <c r="D8" s="1"/>
      <c r="E8" s="1"/>
      <c r="F8" s="1"/>
      <c r="G8" s="1" t="s">
        <v>156</v>
      </c>
      <c r="H8" s="1"/>
      <c r="I8" s="1"/>
      <c r="J8" s="1"/>
      <c r="K8" s="1"/>
      <c r="L8" s="1"/>
      <c r="M8" s="1"/>
      <c r="N8" s="1"/>
    </row>
    <row r="9" spans="1:14" ht="24">
      <c r="A9" s="201" t="s">
        <v>22</v>
      </c>
      <c r="B9" s="203" t="s">
        <v>0</v>
      </c>
      <c r="C9" s="203"/>
      <c r="D9" s="203"/>
      <c r="E9" s="204"/>
      <c r="F9" s="201" t="s">
        <v>1</v>
      </c>
      <c r="G9" s="207" t="s">
        <v>23</v>
      </c>
      <c r="H9" s="209" t="s">
        <v>65</v>
      </c>
      <c r="I9" s="210"/>
      <c r="J9" s="209" t="s">
        <v>24</v>
      </c>
      <c r="K9" s="210"/>
      <c r="L9" s="213" t="s">
        <v>25</v>
      </c>
      <c r="M9" s="19" t="s">
        <v>26</v>
      </c>
      <c r="N9" s="213" t="s">
        <v>71</v>
      </c>
    </row>
    <row r="10" spans="1:14" ht="24">
      <c r="A10" s="202"/>
      <c r="B10" s="205"/>
      <c r="C10" s="205"/>
      <c r="D10" s="205"/>
      <c r="E10" s="206"/>
      <c r="F10" s="202"/>
      <c r="G10" s="208"/>
      <c r="H10" s="211" t="s">
        <v>66</v>
      </c>
      <c r="I10" s="212"/>
      <c r="J10" s="211"/>
      <c r="K10" s="212"/>
      <c r="L10" s="214"/>
      <c r="M10" s="20" t="s">
        <v>27</v>
      </c>
      <c r="N10" s="214"/>
    </row>
    <row r="11" spans="1:14" ht="24">
      <c r="A11" s="21">
        <v>1</v>
      </c>
      <c r="B11" s="170" t="s">
        <v>146</v>
      </c>
      <c r="C11" s="170"/>
      <c r="D11" s="171"/>
      <c r="E11" s="22"/>
      <c r="F11" s="23"/>
      <c r="G11" s="24"/>
      <c r="H11" s="45"/>
      <c r="I11" s="46"/>
      <c r="J11" s="185"/>
      <c r="K11" s="186"/>
      <c r="L11" s="25"/>
      <c r="M11" s="25"/>
      <c r="N11" s="26"/>
    </row>
    <row r="12" spans="1:14" ht="24">
      <c r="A12" s="21"/>
      <c r="B12" s="27">
        <v>1.1</v>
      </c>
      <c r="C12" s="28" t="s">
        <v>151</v>
      </c>
      <c r="D12" s="27"/>
      <c r="E12" s="29"/>
      <c r="F12" s="21"/>
      <c r="G12" s="24"/>
      <c r="H12" s="187"/>
      <c r="I12" s="188"/>
      <c r="J12" s="187"/>
      <c r="K12" s="188"/>
      <c r="L12" s="30"/>
      <c r="M12" s="39"/>
      <c r="N12" s="25"/>
    </row>
    <row r="13" spans="1:14" ht="24">
      <c r="A13" s="21">
        <v>2</v>
      </c>
      <c r="B13" s="173" t="s">
        <v>145</v>
      </c>
      <c r="C13" s="174"/>
      <c r="D13" s="174"/>
      <c r="E13" s="29"/>
      <c r="F13" s="23"/>
      <c r="G13" s="24"/>
      <c r="H13" s="39"/>
      <c r="I13" s="44"/>
      <c r="J13" s="187"/>
      <c r="K13" s="188"/>
      <c r="L13" s="25"/>
      <c r="M13" s="25"/>
      <c r="N13" s="25"/>
    </row>
    <row r="14" spans="1:14" ht="24">
      <c r="A14" s="21"/>
      <c r="B14" s="179">
        <v>2.1</v>
      </c>
      <c r="C14" s="175" t="s">
        <v>130</v>
      </c>
      <c r="D14" s="175"/>
      <c r="E14" s="29"/>
      <c r="F14" s="21"/>
      <c r="G14" s="24"/>
      <c r="H14" s="187"/>
      <c r="I14" s="188"/>
      <c r="J14" s="187"/>
      <c r="K14" s="188"/>
      <c r="L14" s="30"/>
      <c r="M14" s="39"/>
      <c r="N14" s="25"/>
    </row>
    <row r="15" spans="1:14" ht="24">
      <c r="A15" s="21"/>
      <c r="B15" s="179">
        <v>2.2</v>
      </c>
      <c r="C15" s="175" t="s">
        <v>131</v>
      </c>
      <c r="D15" s="175"/>
      <c r="E15" s="29"/>
      <c r="F15" s="21"/>
      <c r="G15" s="24"/>
      <c r="H15" s="187"/>
      <c r="I15" s="188"/>
      <c r="J15" s="187"/>
      <c r="K15" s="188"/>
      <c r="L15" s="30"/>
      <c r="M15" s="39"/>
      <c r="N15" s="25"/>
    </row>
    <row r="16" spans="1:14" ht="24">
      <c r="A16" s="21"/>
      <c r="B16" s="179">
        <v>2.3</v>
      </c>
      <c r="C16" s="175" t="s">
        <v>132</v>
      </c>
      <c r="D16" s="175"/>
      <c r="E16" s="29"/>
      <c r="F16" s="21"/>
      <c r="G16" s="24"/>
      <c r="H16" s="187"/>
      <c r="I16" s="188"/>
      <c r="J16" s="187"/>
      <c r="K16" s="188"/>
      <c r="L16" s="30"/>
      <c r="M16" s="39"/>
      <c r="N16" s="25"/>
    </row>
    <row r="17" spans="1:14" ht="24">
      <c r="A17" s="21">
        <v>3</v>
      </c>
      <c r="B17" s="173" t="s">
        <v>133</v>
      </c>
      <c r="C17" s="174"/>
      <c r="D17" s="174"/>
      <c r="E17" s="29"/>
      <c r="F17" s="23"/>
      <c r="G17" s="32"/>
      <c r="H17" s="39"/>
      <c r="I17" s="44"/>
      <c r="J17" s="187"/>
      <c r="K17" s="188"/>
      <c r="L17" s="30"/>
      <c r="M17" s="39"/>
      <c r="N17" s="25"/>
    </row>
    <row r="18" spans="1:14" ht="24">
      <c r="A18" s="21"/>
      <c r="B18" s="179">
        <v>3.1</v>
      </c>
      <c r="C18" s="175" t="s">
        <v>134</v>
      </c>
      <c r="D18" s="175"/>
      <c r="E18" s="29" t="s">
        <v>85</v>
      </c>
      <c r="F18" s="21"/>
      <c r="G18" s="24"/>
      <c r="H18" s="187"/>
      <c r="I18" s="188"/>
      <c r="J18" s="187"/>
      <c r="K18" s="188"/>
      <c r="L18" s="30"/>
      <c r="M18" s="39"/>
      <c r="N18" s="25"/>
    </row>
    <row r="19" spans="1:14" ht="24">
      <c r="A19" s="21"/>
      <c r="B19" s="179"/>
      <c r="C19" s="197" t="s">
        <v>135</v>
      </c>
      <c r="D19" s="197"/>
      <c r="E19" s="198"/>
      <c r="F19" s="23"/>
      <c r="G19" s="32"/>
      <c r="H19" s="180"/>
      <c r="I19" s="181"/>
      <c r="J19" s="180"/>
      <c r="K19" s="181"/>
      <c r="L19" s="30"/>
      <c r="M19" s="39"/>
      <c r="N19" s="25"/>
    </row>
    <row r="20" spans="1:14" ht="24">
      <c r="A20" s="21">
        <v>4</v>
      </c>
      <c r="B20" s="173" t="s">
        <v>136</v>
      </c>
      <c r="C20" s="174"/>
      <c r="D20" s="174"/>
      <c r="E20" s="29"/>
      <c r="F20" s="21"/>
      <c r="G20" s="24"/>
      <c r="H20" s="187"/>
      <c r="I20" s="188"/>
      <c r="J20" s="187"/>
      <c r="K20" s="188"/>
      <c r="L20" s="25"/>
      <c r="M20" s="39"/>
      <c r="N20" s="25"/>
    </row>
    <row r="21" spans="1:14" ht="24">
      <c r="A21" s="21">
        <v>5</v>
      </c>
      <c r="B21" s="142" t="s">
        <v>70</v>
      </c>
      <c r="C21" s="28"/>
      <c r="D21" s="27"/>
      <c r="E21" s="29"/>
      <c r="F21" s="21"/>
      <c r="G21" s="24"/>
      <c r="H21" s="187"/>
      <c r="I21" s="188"/>
      <c r="J21" s="187"/>
      <c r="K21" s="188"/>
      <c r="L21" s="30"/>
      <c r="M21" s="39"/>
      <c r="N21" s="25"/>
    </row>
    <row r="22" spans="1:14" ht="24">
      <c r="A22" s="21"/>
      <c r="B22" s="28"/>
      <c r="C22" s="28"/>
      <c r="D22" s="27"/>
      <c r="E22" s="29"/>
      <c r="F22" s="21"/>
      <c r="G22" s="24"/>
      <c r="H22" s="187"/>
      <c r="I22" s="188"/>
      <c r="J22" s="187"/>
      <c r="K22" s="188"/>
      <c r="L22" s="30"/>
      <c r="M22" s="39"/>
      <c r="N22" s="25"/>
    </row>
    <row r="23" spans="1:14" ht="24">
      <c r="A23" s="21"/>
      <c r="B23" s="28"/>
      <c r="C23" s="28"/>
      <c r="D23" s="27"/>
      <c r="E23" s="29"/>
      <c r="F23" s="21"/>
      <c r="G23" s="24"/>
      <c r="H23" s="187"/>
      <c r="I23" s="188"/>
      <c r="J23" s="187"/>
      <c r="K23" s="188"/>
      <c r="L23" s="30"/>
      <c r="M23" s="39"/>
      <c r="N23" s="25"/>
    </row>
    <row r="24" spans="1:14" ht="24">
      <c r="A24" s="21"/>
      <c r="B24" s="43"/>
      <c r="C24" s="28"/>
      <c r="D24" s="27"/>
      <c r="E24" s="29"/>
      <c r="F24" s="23"/>
      <c r="G24" s="32"/>
      <c r="H24" s="180"/>
      <c r="I24" s="181"/>
      <c r="J24" s="180"/>
      <c r="K24" s="181"/>
      <c r="L24" s="30"/>
      <c r="M24" s="39"/>
      <c r="N24" s="25"/>
    </row>
    <row r="25" spans="1:14" ht="24">
      <c r="A25" s="21"/>
      <c r="B25" s="28"/>
      <c r="C25" s="28"/>
      <c r="D25" s="27"/>
      <c r="E25" s="29"/>
      <c r="F25" s="21"/>
      <c r="G25" s="24"/>
      <c r="H25" s="187"/>
      <c r="I25" s="188"/>
      <c r="J25" s="187"/>
      <c r="K25" s="188"/>
      <c r="L25" s="30"/>
      <c r="M25" s="39"/>
      <c r="N25" s="25"/>
    </row>
    <row r="26" spans="1:14" ht="24">
      <c r="A26" s="47"/>
      <c r="B26" s="48"/>
      <c r="C26" s="48"/>
      <c r="D26" s="49"/>
      <c r="E26" s="50"/>
      <c r="F26" s="51"/>
      <c r="G26" s="52"/>
      <c r="H26" s="53"/>
      <c r="I26" s="54"/>
      <c r="J26" s="53"/>
      <c r="K26" s="54"/>
      <c r="L26" s="38"/>
      <c r="M26" s="33"/>
      <c r="N26" s="25"/>
    </row>
    <row r="27" spans="1:14" ht="24">
      <c r="A27" s="15"/>
      <c r="B27" s="15"/>
      <c r="C27" s="34"/>
      <c r="D27" s="35"/>
      <c r="E27" s="35"/>
      <c r="F27" s="15"/>
      <c r="G27" s="69"/>
      <c r="H27" s="69"/>
      <c r="I27" s="15"/>
      <c r="J27" s="15"/>
      <c r="K27" s="36"/>
      <c r="L27" s="176"/>
      <c r="M27" s="34" t="s">
        <v>81</v>
      </c>
      <c r="N27" s="56"/>
    </row>
    <row r="28" spans="1:14" ht="24.75" thickBot="1">
      <c r="A28" s="15"/>
      <c r="B28" s="15"/>
      <c r="C28" s="34"/>
      <c r="D28" s="35"/>
      <c r="E28" s="35"/>
      <c r="F28" s="15"/>
      <c r="G28" s="69"/>
      <c r="H28" s="69"/>
      <c r="I28" s="15"/>
      <c r="J28" s="15"/>
      <c r="K28" s="36"/>
      <c r="L28" s="176"/>
      <c r="M28" s="34" t="s">
        <v>100</v>
      </c>
      <c r="N28" s="55"/>
    </row>
    <row r="29" spans="1:14" ht="25.5" thickBot="1" thickTop="1">
      <c r="A29" s="14"/>
      <c r="B29" s="16" t="s">
        <v>28</v>
      </c>
      <c r="C29" s="17"/>
      <c r="D29" s="16"/>
      <c r="E29" s="16"/>
      <c r="F29" s="1"/>
      <c r="G29" s="1"/>
      <c r="H29" s="179"/>
      <c r="I29" s="14"/>
      <c r="J29" s="193"/>
      <c r="K29" s="194"/>
      <c r="L29" s="195"/>
      <c r="M29" s="31"/>
      <c r="N29" s="37"/>
    </row>
    <row r="30" spans="1:14" ht="24.75" thickBot="1">
      <c r="A30" s="14"/>
      <c r="B30" s="16" t="s">
        <v>29</v>
      </c>
      <c r="C30" s="17"/>
      <c r="D30" s="16"/>
      <c r="E30" s="16"/>
      <c r="F30" s="1"/>
      <c r="G30" s="1"/>
      <c r="H30" s="179"/>
      <c r="I30" s="14"/>
      <c r="J30" s="193"/>
      <c r="K30" s="194"/>
      <c r="L30" s="195"/>
      <c r="M30" s="31"/>
      <c r="N30" s="37"/>
    </row>
    <row r="31" spans="1:14" ht="24.75" thickBot="1">
      <c r="A31" s="14"/>
      <c r="B31" s="16"/>
      <c r="C31" s="17"/>
      <c r="D31" s="16"/>
      <c r="E31" s="16"/>
      <c r="F31" s="1"/>
      <c r="G31" s="1"/>
      <c r="H31" s="179"/>
      <c r="I31" s="14"/>
      <c r="J31" s="182"/>
      <c r="K31" s="182"/>
      <c r="L31" s="182"/>
      <c r="M31" s="31"/>
      <c r="N31" s="37"/>
    </row>
    <row r="32" spans="1:14" ht="24.75" thickBot="1">
      <c r="A32" s="14"/>
      <c r="B32" s="16" t="s">
        <v>30</v>
      </c>
      <c r="C32" s="17"/>
      <c r="D32" s="16"/>
      <c r="E32" s="16"/>
      <c r="F32" s="1"/>
      <c r="G32" s="1"/>
      <c r="H32" s="179"/>
      <c r="I32" s="14"/>
      <c r="J32" s="221"/>
      <c r="K32" s="222"/>
      <c r="L32" s="223"/>
      <c r="M32" s="31"/>
      <c r="N32" s="37"/>
    </row>
    <row r="33" spans="1:14" ht="24.75" thickBot="1">
      <c r="A33" s="14"/>
      <c r="B33" s="16" t="s">
        <v>31</v>
      </c>
      <c r="C33" s="17"/>
      <c r="D33" s="16"/>
      <c r="E33" s="16"/>
      <c r="F33" s="1"/>
      <c r="G33" s="1"/>
      <c r="H33" s="179"/>
      <c r="I33" s="14"/>
      <c r="J33" s="221"/>
      <c r="K33" s="222"/>
      <c r="L33" s="223"/>
      <c r="M33" s="31"/>
      <c r="N33" s="37"/>
    </row>
    <row r="39" spans="7:11" ht="24">
      <c r="G39" s="3" t="s">
        <v>157</v>
      </c>
      <c r="H39" s="1"/>
      <c r="I39" s="3"/>
      <c r="J39" s="3"/>
      <c r="K39" s="3"/>
    </row>
    <row r="40" spans="7:12" ht="24">
      <c r="G40" s="200" t="s">
        <v>159</v>
      </c>
      <c r="H40" s="200"/>
      <c r="I40" s="200"/>
      <c r="J40" s="200"/>
      <c r="K40" s="200"/>
      <c r="L40" s="200"/>
    </row>
    <row r="41" spans="7:12" ht="24">
      <c r="G41" s="200" t="s">
        <v>158</v>
      </c>
      <c r="H41" s="200"/>
      <c r="I41" s="200"/>
      <c r="J41" s="200"/>
      <c r="K41" s="200"/>
      <c r="L41" s="200"/>
    </row>
  </sheetData>
  <sheetProtection/>
  <mergeCells count="40">
    <mergeCell ref="J32:L32"/>
    <mergeCell ref="J33:L33"/>
    <mergeCell ref="G40:L40"/>
    <mergeCell ref="G41:L41"/>
    <mergeCell ref="H23:I23"/>
    <mergeCell ref="J23:K23"/>
    <mergeCell ref="H25:I25"/>
    <mergeCell ref="J25:K25"/>
    <mergeCell ref="J29:L29"/>
    <mergeCell ref="J30:L30"/>
    <mergeCell ref="C19:E19"/>
    <mergeCell ref="H20:I20"/>
    <mergeCell ref="J20:K20"/>
    <mergeCell ref="H21:I21"/>
    <mergeCell ref="J21:K21"/>
    <mergeCell ref="H22:I22"/>
    <mergeCell ref="J22:K22"/>
    <mergeCell ref="H15:I15"/>
    <mergeCell ref="J15:K15"/>
    <mergeCell ref="H16:I16"/>
    <mergeCell ref="J16:K16"/>
    <mergeCell ref="J17:K17"/>
    <mergeCell ref="H18:I18"/>
    <mergeCell ref="J18:K18"/>
    <mergeCell ref="J11:K11"/>
    <mergeCell ref="H12:I12"/>
    <mergeCell ref="J12:K12"/>
    <mergeCell ref="J13:K13"/>
    <mergeCell ref="H14:I14"/>
    <mergeCell ref="J14:K14"/>
    <mergeCell ref="A1:N1"/>
    <mergeCell ref="A9:A10"/>
    <mergeCell ref="B9:E10"/>
    <mergeCell ref="F9:F10"/>
    <mergeCell ref="G9:G10"/>
    <mergeCell ref="H9:I9"/>
    <mergeCell ref="J9:K10"/>
    <mergeCell ref="L9:L10"/>
    <mergeCell ref="N9:N10"/>
    <mergeCell ref="H10:I10"/>
  </mergeCells>
  <printOptions horizontalCentered="1"/>
  <pageMargins left="0.1968503937007874" right="0" top="0.5905511811023623" bottom="0" header="0.31496062992125984" footer="0.31496062992125984"/>
  <pageSetup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pg-pc</dc:creator>
  <cp:keywords/>
  <dc:description/>
  <cp:lastModifiedBy>ฟง</cp:lastModifiedBy>
  <cp:lastPrinted>2018-12-17T03:38:31Z</cp:lastPrinted>
  <dcterms:created xsi:type="dcterms:W3CDTF">2017-05-01T02:16:56Z</dcterms:created>
  <dcterms:modified xsi:type="dcterms:W3CDTF">2019-01-06T14:25:38Z</dcterms:modified>
  <cp:category/>
  <cp:version/>
  <cp:contentType/>
  <cp:contentStatus/>
</cp:coreProperties>
</file>